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senziwe.manamela\OneDrive - Greater Tzaneen Municipality\Desktop\work files\CIRCULAR 88\"/>
    </mc:Choice>
  </mc:AlternateContent>
  <xr:revisionPtr revIDLastSave="0" documentId="13_ncr:1_{02D998AD-CDC9-438C-8B73-A6AD63DBD1B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C88" sheetId="1" r:id="rId1"/>
    <sheet name="Lookups" sheetId="2" state="veryHidden" r:id="rId2"/>
  </sheets>
  <definedNames>
    <definedName name="Municipalities" localSheetId="1">Lookups!$B$1:$B$39</definedName>
    <definedName name="Quarters" localSheetId="1">Lookups!$A$1:$A$4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1" i="1" l="1"/>
  <c r="M388" i="1"/>
  <c r="M385" i="1"/>
  <c r="M382" i="1"/>
  <c r="M379" i="1"/>
  <c r="M374" i="1"/>
  <c r="M371" i="1"/>
  <c r="M367" i="1"/>
  <c r="M364" i="1"/>
  <c r="M361" i="1"/>
  <c r="M357" i="1"/>
  <c r="M354" i="1"/>
  <c r="M352" i="1"/>
  <c r="M348" i="1"/>
  <c r="M344" i="1"/>
  <c r="M340" i="1"/>
  <c r="M337" i="1"/>
  <c r="M334" i="1"/>
  <c r="M331" i="1"/>
  <c r="M327" i="1"/>
  <c r="M323" i="1"/>
  <c r="M320" i="1"/>
  <c r="M317" i="1"/>
  <c r="M314" i="1"/>
  <c r="M311" i="1"/>
  <c r="M308" i="1"/>
  <c r="M305" i="1"/>
  <c r="M302" i="1"/>
  <c r="M299" i="1"/>
  <c r="M296" i="1"/>
  <c r="M293" i="1"/>
  <c r="M290" i="1"/>
  <c r="M285" i="1"/>
  <c r="N285" i="1" s="1"/>
  <c r="L285" i="1"/>
  <c r="M282" i="1"/>
  <c r="N282" i="1" s="1"/>
  <c r="L282" i="1"/>
  <c r="M279" i="1"/>
  <c r="N279" i="1" s="1"/>
  <c r="L279" i="1"/>
  <c r="M276" i="1"/>
  <c r="N276" i="1" s="1"/>
  <c r="L276" i="1"/>
  <c r="M272" i="1"/>
  <c r="N272" i="1" s="1"/>
  <c r="L272" i="1"/>
  <c r="M268" i="1"/>
  <c r="N268" i="1" s="1"/>
  <c r="L268" i="1"/>
  <c r="M265" i="1"/>
  <c r="N265" i="1" s="1"/>
  <c r="L265" i="1"/>
  <c r="M262" i="1"/>
  <c r="N262" i="1" s="1"/>
  <c r="L262" i="1"/>
  <c r="M259" i="1"/>
  <c r="N259" i="1" s="1"/>
  <c r="L259" i="1"/>
  <c r="M249" i="1"/>
  <c r="N249" i="1" s="1"/>
  <c r="L249" i="1"/>
  <c r="M246" i="1"/>
  <c r="N246" i="1" s="1"/>
  <c r="L246" i="1"/>
  <c r="M243" i="1"/>
  <c r="N243" i="1" s="1"/>
  <c r="L243" i="1"/>
  <c r="M240" i="1"/>
  <c r="N240" i="1" s="1"/>
  <c r="L240" i="1"/>
  <c r="M238" i="1"/>
  <c r="N238" i="1" s="1"/>
  <c r="L238" i="1"/>
  <c r="M236" i="1"/>
  <c r="N236" i="1" s="1"/>
  <c r="L236" i="1"/>
  <c r="M234" i="1"/>
  <c r="N234" i="1" s="1"/>
  <c r="L234" i="1"/>
  <c r="M232" i="1"/>
  <c r="N232" i="1" s="1"/>
  <c r="L232" i="1"/>
  <c r="M229" i="1"/>
  <c r="N229" i="1" s="1"/>
  <c r="L229" i="1"/>
  <c r="M226" i="1"/>
  <c r="N226" i="1" s="1"/>
  <c r="L226" i="1"/>
  <c r="M223" i="1"/>
  <c r="N223" i="1" s="1"/>
  <c r="L223" i="1"/>
  <c r="M140" i="1"/>
  <c r="K140" i="1"/>
  <c r="I140" i="1"/>
  <c r="G140" i="1"/>
  <c r="N140" i="1" s="1"/>
  <c r="N135" i="1"/>
  <c r="M135" i="1"/>
  <c r="K135" i="1"/>
  <c r="I135" i="1"/>
  <c r="G135" i="1"/>
  <c r="M132" i="1"/>
  <c r="K132" i="1"/>
  <c r="I132" i="1"/>
  <c r="G132" i="1"/>
  <c r="N132" i="1" s="1"/>
  <c r="M129" i="1"/>
  <c r="K129" i="1"/>
  <c r="I129" i="1"/>
  <c r="G129" i="1"/>
  <c r="N129" i="1" s="1"/>
  <c r="M125" i="1"/>
  <c r="K125" i="1"/>
  <c r="I125" i="1"/>
  <c r="G125" i="1"/>
  <c r="N125" i="1" s="1"/>
  <c r="N121" i="1"/>
  <c r="M121" i="1"/>
  <c r="K121" i="1"/>
  <c r="I121" i="1"/>
  <c r="G121" i="1"/>
  <c r="M118" i="1"/>
  <c r="K118" i="1"/>
  <c r="I118" i="1"/>
  <c r="G118" i="1"/>
  <c r="N118" i="1" s="1"/>
  <c r="M115" i="1"/>
  <c r="K115" i="1"/>
  <c r="I115" i="1"/>
  <c r="G115" i="1"/>
  <c r="N115" i="1" s="1"/>
  <c r="M109" i="1"/>
  <c r="K109" i="1"/>
  <c r="I109" i="1"/>
  <c r="G109" i="1"/>
  <c r="N109" i="1" s="1"/>
  <c r="M105" i="1"/>
  <c r="K105" i="1"/>
  <c r="I105" i="1"/>
  <c r="G105" i="1"/>
  <c r="N105" i="1" s="1"/>
  <c r="N102" i="1"/>
  <c r="M102" i="1"/>
  <c r="K102" i="1"/>
  <c r="I102" i="1"/>
  <c r="G102" i="1"/>
  <c r="M99" i="1"/>
  <c r="K99" i="1"/>
  <c r="I99" i="1"/>
  <c r="G99" i="1"/>
  <c r="N99" i="1" s="1"/>
  <c r="N96" i="1"/>
  <c r="M96" i="1"/>
  <c r="K96" i="1"/>
  <c r="I96" i="1"/>
  <c r="G96" i="1"/>
  <c r="M93" i="1"/>
  <c r="K93" i="1"/>
  <c r="I93" i="1"/>
  <c r="G93" i="1"/>
  <c r="N93" i="1" s="1"/>
  <c r="M90" i="1"/>
  <c r="K90" i="1"/>
  <c r="I90" i="1"/>
  <c r="G90" i="1"/>
  <c r="N90" i="1" s="1"/>
  <c r="M87" i="1"/>
  <c r="K87" i="1"/>
  <c r="I87" i="1"/>
  <c r="G87" i="1"/>
  <c r="N87" i="1" s="1"/>
  <c r="M84" i="1"/>
  <c r="K84" i="1"/>
  <c r="I84" i="1"/>
  <c r="G84" i="1"/>
  <c r="N84" i="1" s="1"/>
  <c r="M81" i="1"/>
  <c r="K81" i="1"/>
  <c r="I81" i="1"/>
  <c r="G81" i="1"/>
  <c r="N81" i="1" s="1"/>
  <c r="N78" i="1"/>
  <c r="M78" i="1"/>
  <c r="K78" i="1"/>
  <c r="I78" i="1"/>
  <c r="G78" i="1"/>
  <c r="M75" i="1"/>
  <c r="K75" i="1"/>
  <c r="I75" i="1"/>
  <c r="G75" i="1"/>
  <c r="N75" i="1" s="1"/>
  <c r="N73" i="1"/>
  <c r="M73" i="1"/>
  <c r="K73" i="1"/>
  <c r="I73" i="1"/>
  <c r="G73" i="1"/>
  <c r="N70" i="1"/>
  <c r="M70" i="1"/>
  <c r="K70" i="1"/>
  <c r="I70" i="1"/>
  <c r="G70" i="1"/>
  <c r="M66" i="1"/>
  <c r="K66" i="1"/>
  <c r="I66" i="1"/>
  <c r="G66" i="1"/>
  <c r="N66" i="1" s="1"/>
  <c r="N63" i="1"/>
  <c r="M63" i="1"/>
  <c r="K63" i="1"/>
  <c r="I63" i="1"/>
  <c r="G63" i="1"/>
  <c r="M60" i="1"/>
  <c r="K60" i="1"/>
  <c r="I60" i="1"/>
  <c r="G60" i="1"/>
  <c r="N60" i="1" s="1"/>
  <c r="M57" i="1"/>
  <c r="K57" i="1"/>
  <c r="I57" i="1"/>
  <c r="G57" i="1"/>
  <c r="N57" i="1" s="1"/>
  <c r="M54" i="1"/>
  <c r="K54" i="1"/>
  <c r="I54" i="1"/>
  <c r="G54" i="1"/>
  <c r="N54" i="1" s="1"/>
  <c r="N51" i="1"/>
  <c r="M51" i="1"/>
  <c r="K51" i="1"/>
  <c r="I51" i="1"/>
  <c r="G51" i="1"/>
  <c r="M48" i="1"/>
  <c r="K48" i="1"/>
  <c r="I48" i="1"/>
  <c r="G48" i="1"/>
  <c r="N48" i="1" s="1"/>
  <c r="N45" i="1"/>
  <c r="M45" i="1"/>
  <c r="K45" i="1"/>
  <c r="I45" i="1"/>
  <c r="G45" i="1"/>
  <c r="N42" i="1"/>
  <c r="M42" i="1"/>
  <c r="K42" i="1"/>
  <c r="I42" i="1"/>
  <c r="G42" i="1"/>
  <c r="M39" i="1"/>
  <c r="K39" i="1"/>
  <c r="I39" i="1"/>
  <c r="G39" i="1"/>
  <c r="N39" i="1" s="1"/>
  <c r="N36" i="1"/>
  <c r="M36" i="1"/>
  <c r="K36" i="1"/>
  <c r="I36" i="1"/>
  <c r="G36" i="1"/>
  <c r="M33" i="1"/>
  <c r="K33" i="1"/>
  <c r="I33" i="1"/>
  <c r="G33" i="1"/>
  <c r="N33" i="1" s="1"/>
  <c r="N30" i="1"/>
  <c r="M30" i="1"/>
  <c r="K30" i="1"/>
  <c r="I30" i="1"/>
  <c r="G30" i="1"/>
  <c r="M27" i="1"/>
  <c r="K27" i="1"/>
  <c r="I27" i="1"/>
  <c r="G27" i="1"/>
  <c r="N27" i="1" s="1"/>
  <c r="M24" i="1"/>
  <c r="K24" i="1"/>
  <c r="I24" i="1"/>
  <c r="G24" i="1"/>
  <c r="N24" i="1" s="1"/>
  <c r="M21" i="1"/>
  <c r="K21" i="1"/>
  <c r="I21" i="1"/>
  <c r="G21" i="1"/>
  <c r="N21" i="1" s="1"/>
  <c r="M18" i="1"/>
  <c r="K18" i="1"/>
  <c r="I18" i="1"/>
  <c r="G18" i="1"/>
  <c r="N18" i="1" s="1"/>
  <c r="M15" i="1"/>
  <c r="K15" i="1"/>
  <c r="I15" i="1"/>
  <c r="G15" i="1"/>
  <c r="N15" i="1" s="1"/>
  <c r="N13" i="1"/>
  <c r="M13" i="1"/>
  <c r="K13" i="1"/>
  <c r="I13" i="1"/>
  <c r="G13" i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<sst xmlns="http://schemas.openxmlformats.org/spreadsheetml/2006/main" count="940" uniqueCount="870">
  <si>
    <t>Reporting Template: 2025/26 - Intermediate City</t>
  </si>
  <si>
    <t>MUNICIPALITY:</t>
  </si>
  <si>
    <t>Select a municipality</t>
  </si>
  <si>
    <t>QUARTER:</t>
  </si>
  <si>
    <t>Select a submission quarter</t>
  </si>
  <si>
    <t>Name:</t>
  </si>
  <si>
    <t>Name of person completing this report (Person Capturing)</t>
  </si>
  <si>
    <t>Phone Number:</t>
  </si>
  <si>
    <t>Phone number of person completing this report (Person Capturing)</t>
  </si>
  <si>
    <t>Email:</t>
  </si>
  <si>
    <t>Email address of person completing this report (Person Capturing)</t>
  </si>
  <si>
    <t>% Complete:</t>
  </si>
  <si>
    <t>C88 Code</t>
  </si>
  <si>
    <t>Description</t>
  </si>
  <si>
    <t>Baseline (Annual Performance for 2024/25)</t>
  </si>
  <si>
    <t>Medium term target (term of government</t>
  </si>
  <si>
    <t>Annual target for 2025/26</t>
  </si>
  <si>
    <t>1st Quarter planned output as per SDBIP</t>
  </si>
  <si>
    <t>1st Quarter actual output</t>
  </si>
  <si>
    <t>2nd Quarter planned output as per SDBIP</t>
  </si>
  <si>
    <t>2nd Quarter actual output</t>
  </si>
  <si>
    <t>3rd Quarter planned output as per SDBIP</t>
  </si>
  <si>
    <t>3rd Quarter actual output</t>
  </si>
  <si>
    <t>4th Quarter planned output as per SDBIP</t>
  </si>
  <si>
    <t>4th Quarter actual output</t>
  </si>
  <si>
    <t>Variation</t>
  </si>
  <si>
    <t>Reason(s) for variation</t>
  </si>
  <si>
    <t>Remedial action</t>
  </si>
  <si>
    <t>Reasons for no data, if not provided</t>
  </si>
  <si>
    <t>Steps undertaken, or to be undertaken, to provide data in the future</t>
  </si>
  <si>
    <t>Estimated date when data will be available</t>
  </si>
  <si>
    <t>OUTPUT INDICATORS FOR QUARTERLY REPORTING</t>
  </si>
  <si>
    <t>EE1.11</t>
  </si>
  <si>
    <t>Number of dwellings provided with connections to mains electricity supply by the municipality</t>
  </si>
  <si>
    <t>EE1.11(1)</t>
  </si>
  <si>
    <t>Number of new residential supply points energised by the municipality</t>
  </si>
  <si>
    <t>EE1.13</t>
  </si>
  <si>
    <t>Percentage of valid customer applications for new electricity connections processed in terms of municipal service standards</t>
  </si>
  <si>
    <t>EE1.13(1)</t>
  </si>
  <si>
    <t>Number of valid customer applications for a new electricity connection processed within municipal standard timeframes</t>
  </si>
  <si>
    <t>EE1.13(2)</t>
  </si>
  <si>
    <t>Total number of valid customer applications for a new electricity connection processed</t>
  </si>
  <si>
    <t>EE3.21</t>
  </si>
  <si>
    <t>Percentage of planned maintenance performed</t>
  </si>
  <si>
    <t>EE3.21(1)</t>
  </si>
  <si>
    <t>Actual number of maintenance 'jobs' for planned or preventative maintenance</t>
  </si>
  <si>
    <t>EE3.21(2)</t>
  </si>
  <si>
    <t>Budgeted number of maintenance 'jobs' for planned or preventative maintenance</t>
  </si>
  <si>
    <t>EE3.11</t>
  </si>
  <si>
    <t>Percentage of unplanned outages that are restored to supply within industry standard timeframes</t>
  </si>
  <si>
    <t>EE3.11(1)</t>
  </si>
  <si>
    <t>Number of unplanned outages where 98% of affected customers are restored within 24 hours</t>
  </si>
  <si>
    <t>EE3.11(2)</t>
  </si>
  <si>
    <t>Total number of unplanned outages</t>
  </si>
  <si>
    <t>ENV3.11</t>
  </si>
  <si>
    <t>Percentage of recognised informal settlements receiving basic waste removal services</t>
  </si>
  <si>
    <t>ENV3.11(1)</t>
  </si>
  <si>
    <t>Number of informal settlements receiving receiving basic waste removal services</t>
  </si>
  <si>
    <t>ENV3.11(2)</t>
  </si>
  <si>
    <t>The total number of recognised informal settlements</t>
  </si>
  <si>
    <t>HS2.22</t>
  </si>
  <si>
    <t>Average number of days taken to process building plan applications of less than 500 square meters</t>
  </si>
  <si>
    <t>HS2.22(1)</t>
  </si>
  <si>
    <t>Sum of the number of days between the date of submission of a complete building plan application to the municipality and the communication of the adjudication result of the application, for all applications less than of 500 square meters</t>
  </si>
  <si>
    <t>HS2.22(2)</t>
  </si>
  <si>
    <t>Number of building plan applications less than 500 square meters adjudicated</t>
  </si>
  <si>
    <t>TR4.21</t>
  </si>
  <si>
    <t>Percentage of municipal bus services 'on time'</t>
  </si>
  <si>
    <t>TR4.21(1)</t>
  </si>
  <si>
    <t>Scheduled municipal bus departures 'on time'</t>
  </si>
  <si>
    <t>TR4.21(2)</t>
  </si>
  <si>
    <t>Total scheduled municipal bus departures</t>
  </si>
  <si>
    <t>TR5.31</t>
  </si>
  <si>
    <t>Percentage of scheduled municipal bus trips that are universally accessible</t>
  </si>
  <si>
    <t>TR5.31(1)</t>
  </si>
  <si>
    <t>Number of all scheduled municipal bus trips that are universally accessible</t>
  </si>
  <si>
    <t>TR5.31(2)</t>
  </si>
  <si>
    <t>Total number of scheduled municipal bus trips</t>
  </si>
  <si>
    <t>TR6.12</t>
  </si>
  <si>
    <t>Percentage of surfaced municipal road lanes which has been resurfaced and resealed</t>
  </si>
  <si>
    <t>TR6.12(1)</t>
  </si>
  <si>
    <t>Kilometres of municipal road lanes resurfaced and resealed</t>
  </si>
  <si>
    <t>TR6.12(2)</t>
  </si>
  <si>
    <t>Kilometres of surfaced municipal road lanes</t>
  </si>
  <si>
    <t>TR6.13</t>
  </si>
  <si>
    <t>KMs of new municipal road network</t>
  </si>
  <si>
    <t>TR6.13(1)</t>
  </si>
  <si>
    <t>Number of kilometres of surfaced road network built</t>
  </si>
  <si>
    <t>TR6.13(2)</t>
  </si>
  <si>
    <t>Number of kilometres of unsurfaced road network built</t>
  </si>
  <si>
    <t>TR6.21</t>
  </si>
  <si>
    <t>Percentage of reported pothole complaints resolved within standard municipal response time</t>
  </si>
  <si>
    <t>TR6.21(1)</t>
  </si>
  <si>
    <t>Number of pothole complaints resolved within the standard time after being reported</t>
  </si>
  <si>
    <t>TR6.21(2)</t>
  </si>
  <si>
    <t>Number of potholes reported</t>
  </si>
  <si>
    <t>WS1.11</t>
  </si>
  <si>
    <t>Number of new sewer connections meeting minimum standards</t>
  </si>
  <si>
    <t>WS1.11(1)</t>
  </si>
  <si>
    <t>Number of new sewer connections to consumer units</t>
  </si>
  <si>
    <t>WS1.11(2)</t>
  </si>
  <si>
    <t>Number of new sewer connections to communal toilet facilities.</t>
  </si>
  <si>
    <t>WS2.11</t>
  </si>
  <si>
    <t>Number of new water connections meeting minimum standards</t>
  </si>
  <si>
    <t>WS2.11(1)</t>
  </si>
  <si>
    <t>Number of new water connections to piped (tap) water</t>
  </si>
  <si>
    <t>WS2.11(2)</t>
  </si>
  <si>
    <t>Number of new water connections to public/communal facilities.</t>
  </si>
  <si>
    <t>WS3.11</t>
  </si>
  <si>
    <t>Percentage of callouts responded to within 48 hours (sanitation/wastewater)</t>
  </si>
  <si>
    <t>WS3.11(1)</t>
  </si>
  <si>
    <t>Number of callouts responded to within 48 hours (sanitation/wastewater)</t>
  </si>
  <si>
    <t>WS3.11(2)</t>
  </si>
  <si>
    <t>Total number of callouts (sanitation/wastewater)</t>
  </si>
  <si>
    <t>WS3.21</t>
  </si>
  <si>
    <t>Percentage of callouts responded to within 48 hours (water)</t>
  </si>
  <si>
    <t>WS3.21(1)</t>
  </si>
  <si>
    <t>Number of callouts responded to within 48 hours (water)</t>
  </si>
  <si>
    <t>WS3.21(2)</t>
  </si>
  <si>
    <t>Total water service callouts received</t>
  </si>
  <si>
    <t>GG1.21</t>
  </si>
  <si>
    <t>Staff vacancy rate</t>
  </si>
  <si>
    <t>GG1.21(1)</t>
  </si>
  <si>
    <t>The number of employee posts on the approved organisational structure</t>
  </si>
  <si>
    <t>GG1.21(2)</t>
  </si>
  <si>
    <t>The number of actual employees in the municipality</t>
  </si>
  <si>
    <t>GG1.22</t>
  </si>
  <si>
    <t>Percentage of vacant posts filled within 6 months</t>
  </si>
  <si>
    <t>GG1.22(1)</t>
  </si>
  <si>
    <t>Number of vacant posts filled within 6 months since the date (dd/mm/yyyy) of authority to proceed with filling the vacancy</t>
  </si>
  <si>
    <t>GG1.22(2)</t>
  </si>
  <si>
    <t>Number of vacant posts that have been filled</t>
  </si>
  <si>
    <t>GG2.11</t>
  </si>
  <si>
    <t>Percentage of ward committees with 6 or more ward committee members (excluding the ward councillor)</t>
  </si>
  <si>
    <t>GG2.11(1)</t>
  </si>
  <si>
    <t>Total number of ward committees with 6 or more members</t>
  </si>
  <si>
    <t>GG2.11(2)</t>
  </si>
  <si>
    <t>Total number of wards</t>
  </si>
  <si>
    <t>GG2.12</t>
  </si>
  <si>
    <t>Percentage of wards that have held a quarterly councillor-convened community meeting</t>
  </si>
  <si>
    <t>GG2.12(1)</t>
  </si>
  <si>
    <t>Number of councillor convened ward community meetings</t>
  </si>
  <si>
    <t>GG2.12(2)</t>
  </si>
  <si>
    <t>Total number of wards in the municipality</t>
  </si>
  <si>
    <t>GG2.12(3)</t>
  </si>
  <si>
    <t>Reporting quarter</t>
  </si>
  <si>
    <t>GG2.31</t>
  </si>
  <si>
    <t>Percentage of official complaints responded to through the municipal complaint management system</t>
  </si>
  <si>
    <t>GG2.31(1)</t>
  </si>
  <si>
    <t>Number of official complaints responded to according to municipal norms and standards</t>
  </si>
  <si>
    <t>GG2.31(2)</t>
  </si>
  <si>
    <t>Number of official complaints received</t>
  </si>
  <si>
    <t>GG5.11</t>
  </si>
  <si>
    <t>Number of active suspensions longer than three months</t>
  </si>
  <si>
    <t>GG5.11(1)</t>
  </si>
  <si>
    <t>Simple count of the number of active suspensions in the municipality lasting more than three months</t>
  </si>
  <si>
    <t>LED1.21</t>
  </si>
  <si>
    <t>Number of work opportunities created through Public Employment Programmes (incl. EPWP, CWP and other related employment programmes)</t>
  </si>
  <si>
    <t>LED1.21(1)</t>
  </si>
  <si>
    <t>Number of work opportunities provided by the municipality through the Expanded Public Works Programme</t>
  </si>
  <si>
    <t>LED1.21(2)</t>
  </si>
  <si>
    <t>Number of work opportunities provided through the Community Works Programme and other related infrastructure initiatives.</t>
  </si>
  <si>
    <t>LED2.12</t>
  </si>
  <si>
    <t>Percentage of the municipality's operating budget spent on indigent relief for free basic services</t>
  </si>
  <si>
    <t>LED2.12(1)</t>
  </si>
  <si>
    <t>R-value of operating budget expenditure on free basic services</t>
  </si>
  <si>
    <t>LED2.12(2)</t>
  </si>
  <si>
    <t>Total operating budget for the municipality</t>
  </si>
  <si>
    <t>FD1.11</t>
  </si>
  <si>
    <t>Percentage compliance with the required attendance time for structural firefighting incidents</t>
  </si>
  <si>
    <t>FD1.11(1)</t>
  </si>
  <si>
    <t>Number of structural fire incidents where the attendance time was 14 minutes or less</t>
  </si>
  <si>
    <t>FD1.11(2)</t>
  </si>
  <si>
    <t>Total number of distress calls for structural fire incidents received</t>
  </si>
  <si>
    <t>LED1.11</t>
  </si>
  <si>
    <t>Percentage of total municipal operating expenditure spent on contracted service providers physically residing within the municipal area</t>
  </si>
  <si>
    <t>LED1.11(1)</t>
  </si>
  <si>
    <t>R-value of operating expenditure on contracted services within the municipal area</t>
  </si>
  <si>
    <t>LED1.11(2)</t>
  </si>
  <si>
    <t>Total municipal operating expenditure on contracted services</t>
  </si>
  <si>
    <t>LED3.11</t>
  </si>
  <si>
    <t>Average time taken to finalise business license applications</t>
  </si>
  <si>
    <t>LED3.11(1)</t>
  </si>
  <si>
    <t>Sum of the total working days per business application finalised</t>
  </si>
  <si>
    <t>LED3.11(2)</t>
  </si>
  <si>
    <t>Number of business applications finalised</t>
  </si>
  <si>
    <t>LED3.31</t>
  </si>
  <si>
    <t>Average number of days from the point of advertising to the letter of award per 80/20 procurement process</t>
  </si>
  <si>
    <t>LED3.31(1)</t>
  </si>
  <si>
    <t>Sum of the number of days from the point of advertising a tender in terms of the 80/20 procurement process to the issuing of the letter of award</t>
  </si>
  <si>
    <t>LED3.31(2)</t>
  </si>
  <si>
    <t>Total number of 80/20 tenders awarded as per the procurement process</t>
  </si>
  <si>
    <t>LED3.32</t>
  </si>
  <si>
    <t>Percentage of municipal payments made to service providers who submitted complete forms within 30-days of invoice submission</t>
  </si>
  <si>
    <t>LED3.32(1)</t>
  </si>
  <si>
    <t>Number of municipal payments within 30-days of complete invoice receipt made to service providers</t>
  </si>
  <si>
    <t>LED3.32(2)</t>
  </si>
  <si>
    <t>Total number of complete invoices received (30 days or older)</t>
  </si>
  <si>
    <t>FM1.11</t>
  </si>
  <si>
    <t>Total Capital Expenditure as a percentage of Total Capital Budget</t>
  </si>
  <si>
    <t>FM1.11(1)</t>
  </si>
  <si>
    <t>Actual Capital Expenditure</t>
  </si>
  <si>
    <t>FM1.11(2)</t>
  </si>
  <si>
    <t>Budgeted Capital Expenditure</t>
  </si>
  <si>
    <t>FM1.12</t>
  </si>
  <si>
    <t>Total Operating Expenditure as a percentage of Total Operating Expenditure Budget</t>
  </si>
  <si>
    <t>FM1.12(1)</t>
  </si>
  <si>
    <t>Actual Operating Expenditure</t>
  </si>
  <si>
    <t>FM1.12(2)</t>
  </si>
  <si>
    <t>Budgeted Operating Expenditure</t>
  </si>
  <si>
    <t>FM1.13</t>
  </si>
  <si>
    <t>Total Operating Revenue as a percentage of Total Operating Revenue Budget</t>
  </si>
  <si>
    <t>FM1.13(1)</t>
  </si>
  <si>
    <t>Actual Operating Revenue</t>
  </si>
  <si>
    <t>FM1.13(2)</t>
  </si>
  <si>
    <t>Budgeted Operating Revenue</t>
  </si>
  <si>
    <t>FM1.14</t>
  </si>
  <si>
    <t>Service Charges and Property Rates Revenue as a percentage of Service Charges and Property Rates Revenue Budget</t>
  </si>
  <si>
    <t>FM1.14(1)</t>
  </si>
  <si>
    <t>Actual Service Charges Revenue</t>
  </si>
  <si>
    <t>FM1.14(2)</t>
  </si>
  <si>
    <t>Actual Property Rates Revenue</t>
  </si>
  <si>
    <t>FM1.14(3)</t>
  </si>
  <si>
    <t>Budgeted Service Charges and Property Rates Revenue</t>
  </si>
  <si>
    <t>FM3.11</t>
  </si>
  <si>
    <t>Cash/Cost coverage ratio</t>
  </si>
  <si>
    <t>FM3.11(1)</t>
  </si>
  <si>
    <t>Cash and cash equivalent</t>
  </si>
  <si>
    <t>FM3.11(2)</t>
  </si>
  <si>
    <t>Unspent Conditional Grants</t>
  </si>
  <si>
    <t>FM3.11(3)</t>
  </si>
  <si>
    <t>Overdraft</t>
  </si>
  <si>
    <t>FM3.11(4)</t>
  </si>
  <si>
    <t>Short Term Investment</t>
  </si>
  <si>
    <t>FM3.11(5)</t>
  </si>
  <si>
    <t>Monthly Fixed Operational Expenditure excluding (Depreciation, Amortisation, Provision for Bad Debts, Impairment and Loss on Disposal of Assets)</t>
  </si>
  <si>
    <t>FM3.13</t>
  </si>
  <si>
    <t>Trade payables to cash ratio</t>
  </si>
  <si>
    <t>FM3.13(2)</t>
  </si>
  <si>
    <t>Trade payables</t>
  </si>
  <si>
    <t>FM3.13(1)</t>
  </si>
  <si>
    <t>Cash and cash equivalents</t>
  </si>
  <si>
    <t>FM3.14</t>
  </si>
  <si>
    <t>Liquidity ratio</t>
  </si>
  <si>
    <t>FM3.14(1)</t>
  </si>
  <si>
    <t>FM3.14(2)</t>
  </si>
  <si>
    <t>Current liabilities</t>
  </si>
  <si>
    <t>FM4.31</t>
  </si>
  <si>
    <t>Creditors payment period</t>
  </si>
  <si>
    <t>FM4.31(1)</t>
  </si>
  <si>
    <t>Trade Creditors Outstanding</t>
  </si>
  <si>
    <t>FM4.31(2)</t>
  </si>
  <si>
    <t>Credit purchases (operating and capital)</t>
  </si>
  <si>
    <t>FM4.31(3)</t>
  </si>
  <si>
    <t>Number of days in the reporting year to date</t>
  </si>
  <si>
    <t>FM5.11</t>
  </si>
  <si>
    <t>Percentage of total capital expenditure funded from own funding (Internally generated funds + Borrowings)</t>
  </si>
  <si>
    <t>FM5.11(1)</t>
  </si>
  <si>
    <t>Internally Generated Funds</t>
  </si>
  <si>
    <t>FM5.11(2)</t>
  </si>
  <si>
    <t>Borrowings</t>
  </si>
  <si>
    <t>FM5.11(3)</t>
  </si>
  <si>
    <t>Total Capital Expenditure</t>
  </si>
  <si>
    <t>FM6.12</t>
  </si>
  <si>
    <t>Percentage of awarded tenders [over R200k], published on the municipality’s website</t>
  </si>
  <si>
    <t>FM6.12(1)</t>
  </si>
  <si>
    <t>Number of awarded tenders published on the municipality's website</t>
  </si>
  <si>
    <t>FM6.12(2)</t>
  </si>
  <si>
    <t>Number of awarded tenders</t>
  </si>
  <si>
    <t>FM6.13</t>
  </si>
  <si>
    <t>Percentage of tender cancellations</t>
  </si>
  <si>
    <t>FM6.13(1)</t>
  </si>
  <si>
    <t>Number of tenders cancelled</t>
  </si>
  <si>
    <t>FM6.13(2)</t>
  </si>
  <si>
    <t>Total number of tenders advertised and closed</t>
  </si>
  <si>
    <t>FM7.11</t>
  </si>
  <si>
    <t>Debtors payment period</t>
  </si>
  <si>
    <t>FM7.11(1)</t>
  </si>
  <si>
    <t>Gross Debtors</t>
  </si>
  <si>
    <t>FM7.11(2)</t>
  </si>
  <si>
    <t>Bad Debt Provision</t>
  </si>
  <si>
    <t>FM7.11(3)</t>
  </si>
  <si>
    <t>Billed Revenue</t>
  </si>
  <si>
    <t>FM7.11(4)</t>
  </si>
  <si>
    <t>Number of days in the reporting period year to date</t>
  </si>
  <si>
    <t>FM7.12</t>
  </si>
  <si>
    <t>Collection rate ratio</t>
  </si>
  <si>
    <t>FM7.12(1)</t>
  </si>
  <si>
    <t>Gross Debtors Opening Balance</t>
  </si>
  <si>
    <t>FM7.12(2)</t>
  </si>
  <si>
    <t>FM7.12(3)</t>
  </si>
  <si>
    <t>Gross Debtors Closing Balance</t>
  </si>
  <si>
    <t>FM7.12(4)</t>
  </si>
  <si>
    <t>Bad Debts Written Off</t>
  </si>
  <si>
    <t>COMPLIANCE INDICATORS FOR QUARTERLY REPORTING</t>
  </si>
  <si>
    <t>C1</t>
  </si>
  <si>
    <t>Number of signed performance agreements by the MM and section 56 managers:</t>
  </si>
  <si>
    <t>C2</t>
  </si>
  <si>
    <t>Number of ExCo or Mayoral Executive meetings held:</t>
  </si>
  <si>
    <t>C3</t>
  </si>
  <si>
    <t>Number of Council portfolio committee meetings held:</t>
  </si>
  <si>
    <t>C4</t>
  </si>
  <si>
    <t>Number of MPAC meetings held:</t>
  </si>
  <si>
    <t>C6</t>
  </si>
  <si>
    <t>Number of formal (minuted) meetings between the Mayor, Speaker and MM were held to deal with municipal matters:</t>
  </si>
  <si>
    <t>C7</t>
  </si>
  <si>
    <t>Number of formal (minuted) meetings - to which all senior managers were invited- held:</t>
  </si>
  <si>
    <t>C8</t>
  </si>
  <si>
    <t>Number of councillors completed training:</t>
  </si>
  <si>
    <t>C9</t>
  </si>
  <si>
    <t>Number of municipal officials completed training:</t>
  </si>
  <si>
    <t>C10</t>
  </si>
  <si>
    <t>Number of work stoppages occurring:</t>
  </si>
  <si>
    <t>C11</t>
  </si>
  <si>
    <t>Number of litigation cases instituted by the municipality:</t>
  </si>
  <si>
    <t>C12</t>
  </si>
  <si>
    <t>Number of litigation cases instituted against the municipality:</t>
  </si>
  <si>
    <t>C13</t>
  </si>
  <si>
    <t>Number of forensic investigations instituted:</t>
  </si>
  <si>
    <t>C14</t>
  </si>
  <si>
    <t>Number of forensic investigations concluded:</t>
  </si>
  <si>
    <t>C15</t>
  </si>
  <si>
    <t>Number of days of sick leave taken by employees:</t>
  </si>
  <si>
    <t>C17</t>
  </si>
  <si>
    <t>Number of temporary employees employed:</t>
  </si>
  <si>
    <t>C18</t>
  </si>
  <si>
    <t>Number of approved demonstrations in the municipal area:</t>
  </si>
  <si>
    <t>C19</t>
  </si>
  <si>
    <t>Number of recognised traditional and Khoi-San leaders in attendance (sum of) at all council meetings:</t>
  </si>
  <si>
    <t>C20</t>
  </si>
  <si>
    <t>Number of permanent environmental health practitioners employed by the municipality:</t>
  </si>
  <si>
    <t>C22</t>
  </si>
  <si>
    <t>Number of Council meetings held:</t>
  </si>
  <si>
    <t>C23</t>
  </si>
  <si>
    <t>Number of disciplinary cases for misconduct relating to fraud and corruption:</t>
  </si>
  <si>
    <t>C24</t>
  </si>
  <si>
    <t>Number of council meetings disrupted</t>
  </si>
  <si>
    <t>C25</t>
  </si>
  <si>
    <t>Number of protests reported</t>
  </si>
  <si>
    <t>C26</t>
  </si>
  <si>
    <t>R-value of all tenders awarded</t>
  </si>
  <si>
    <t>C27</t>
  </si>
  <si>
    <t>Number of all awards made in terms of Section 36 of the MFMA Municipal Supply Chain Management Regulations:</t>
  </si>
  <si>
    <t>C28</t>
  </si>
  <si>
    <t>R-value of all awards made in terms of Section 36 of the MFMA Municipal Supply Chain Management Regulations:</t>
  </si>
  <si>
    <t>C29</t>
  </si>
  <si>
    <t>Number of approved applications for rezoning a property for commercial purposes:</t>
  </si>
  <si>
    <t>C30</t>
  </si>
  <si>
    <t xml:space="preserve">Number of business licenses approved: </t>
  </si>
  <si>
    <t>C32</t>
  </si>
  <si>
    <t xml:space="preserve">Number of positions filled with regard to municipal infrastructure: </t>
  </si>
  <si>
    <t>C33</t>
  </si>
  <si>
    <t>Number of tenders over R200 000 awarded:</t>
  </si>
  <si>
    <t>C34</t>
  </si>
  <si>
    <t xml:space="preserve">Number of months the Municipal Managers' position has been filled (not Acting): </t>
  </si>
  <si>
    <t>C35</t>
  </si>
  <si>
    <t xml:space="preserve">Number of months the Chief Financial Officers' position has been filled (not Acting): </t>
  </si>
  <si>
    <t>C36</t>
  </si>
  <si>
    <t>Number of vacant posts of senior managers:</t>
  </si>
  <si>
    <t>C38</t>
  </si>
  <si>
    <t>Number of filled posts in the treasury and budget office:</t>
  </si>
  <si>
    <t>C40</t>
  </si>
  <si>
    <t>Number of filled posts in the development and planning department</t>
  </si>
  <si>
    <t>C42</t>
  </si>
  <si>
    <t>Number of registered engineers employed in approved posts</t>
  </si>
  <si>
    <t>C43</t>
  </si>
  <si>
    <t>Number of engineers employed in approved posts:</t>
  </si>
  <si>
    <t>C44</t>
  </si>
  <si>
    <t>Number of discliplinary cases in the municipality:</t>
  </si>
  <si>
    <t>C45</t>
  </si>
  <si>
    <t>Number of finalised disciplinary cases:</t>
  </si>
  <si>
    <t>C47</t>
  </si>
  <si>
    <t>Number of waste management posts filled:</t>
  </si>
  <si>
    <t>C49</t>
  </si>
  <si>
    <t>Number of electricians employed in approved posts:</t>
  </si>
  <si>
    <t>C51</t>
  </si>
  <si>
    <t>Number of filled water and wastewater management posts:</t>
  </si>
  <si>
    <t>C56</t>
  </si>
  <si>
    <t>Number of customers provided with an alternative energy supply (e.g. LPG or paraffin or biogel according to supply level standards)</t>
  </si>
  <si>
    <t>C57</t>
  </si>
  <si>
    <t>Number of registered electricity consumers with an embedded generation system</t>
  </si>
  <si>
    <t>C58</t>
  </si>
  <si>
    <t>Total non-technical electricity losses in MWh (estimate)</t>
  </si>
  <si>
    <t>C59</t>
  </si>
  <si>
    <t>Number of municipal buildings that consume renewable energy</t>
  </si>
  <si>
    <t>C61</t>
  </si>
  <si>
    <t>Total number of chemical toilets in operation</t>
  </si>
  <si>
    <t>C63</t>
  </si>
  <si>
    <t>Total volume of water delivered by water trucks</t>
  </si>
  <si>
    <t>C64</t>
  </si>
  <si>
    <t>R-value of all direct municipal vehicle operational costs for public transport</t>
  </si>
  <si>
    <t>C65</t>
  </si>
  <si>
    <t>Total number of scheduled public transport access points</t>
  </si>
  <si>
    <t>C67</t>
  </si>
  <si>
    <t>Number of paid full-time firefighters employed by the municipality</t>
  </si>
  <si>
    <t>C68</t>
  </si>
  <si>
    <t>Number of part-time and firefighter reservists in the service of the municipality</t>
  </si>
  <si>
    <t>C69</t>
  </si>
  <si>
    <t>Number of 'displaced persons' to whom the municipality delivered assistance</t>
  </si>
  <si>
    <t>C71</t>
  </si>
  <si>
    <t>Number of procurement processes where disputes were raised</t>
  </si>
  <si>
    <t>C73</t>
  </si>
  <si>
    <t>Number of structural fires occurring in informal settlements</t>
  </si>
  <si>
    <t>C74</t>
  </si>
  <si>
    <t>Number of dwellings in informal settelements affected by structural fires (estimate)</t>
  </si>
  <si>
    <t>C76</t>
  </si>
  <si>
    <t>Number of SMMEs and informal businesses benefitting from municipal digitisation support programmes rolled out directly or in partnership with other stakeholders</t>
  </si>
  <si>
    <t>C77</t>
  </si>
  <si>
    <t>B-BBEE Procurement Spend on Empowering Suppliers that are at least 51% black owned based</t>
  </si>
  <si>
    <t>C78</t>
  </si>
  <si>
    <t>B-BBEE Procurement Spend on Empowering Suppliers that are at least 30% black women owned</t>
  </si>
  <si>
    <t>C79</t>
  </si>
  <si>
    <t>B-BBEE Procurement Spend from all Empowering Suppliers based on the B-BBEE Procurement</t>
  </si>
  <si>
    <t>C81</t>
  </si>
  <si>
    <t>Number of new business license applications</t>
  </si>
  <si>
    <t>C83</t>
  </si>
  <si>
    <t>Number of building plans approved after first review</t>
  </si>
  <si>
    <t>C84</t>
  </si>
  <si>
    <t>Number of building plans submitted for review</t>
  </si>
  <si>
    <t>C85</t>
  </si>
  <si>
    <t>Number of business licenses renewed</t>
  </si>
  <si>
    <t>C86</t>
  </si>
  <si>
    <t>Number of households in the municipal area registered as indigent</t>
  </si>
  <si>
    <t>C89</t>
  </si>
  <si>
    <t>Number of meetings of the Excutive or Mayoral Committee postponed due to lack of quorum</t>
  </si>
  <si>
    <t>C92</t>
  </si>
  <si>
    <t>Number of agenda items deferred to the next council meeting</t>
  </si>
  <si>
    <t>C93</t>
  </si>
  <si>
    <t>Number of awards made in terms of SCM Reg 32</t>
  </si>
  <si>
    <t>C94</t>
  </si>
  <si>
    <t>Number of requests approved for deviation from approved procurement plan</t>
  </si>
  <si>
    <t>C98</t>
  </si>
  <si>
    <t>Number of building plan applications approved</t>
  </si>
  <si>
    <t>C99</t>
  </si>
  <si>
    <t>Number of electricity connection applications received</t>
  </si>
  <si>
    <t>C100</t>
  </si>
  <si>
    <t>Quarterly salary bill of suspended officials</t>
  </si>
  <si>
    <t>C102</t>
  </si>
  <si>
    <t>Number of incidents of improper disposal of medical waste responded to by the municipality</t>
  </si>
  <si>
    <t>C103</t>
  </si>
  <si>
    <t>Number of notifiable medical condition investigations following the prescribed protocols</t>
  </si>
  <si>
    <t>C104</t>
  </si>
  <si>
    <t>Number of foodborne disease outbreak investigations following the prescribed protocols</t>
  </si>
  <si>
    <t>Annual actual performance</t>
  </si>
  <si>
    <t>OUTPUT INDICATORS FOR ANNUAL REPORTING</t>
  </si>
  <si>
    <t>ENV1.12</t>
  </si>
  <si>
    <t>Percentage of AQ monitoring stations providing adequate data over a reporting year</t>
  </si>
  <si>
    <t>ENV1.12(1)</t>
  </si>
  <si>
    <t>Number of fully operational AQ monitoring stations</t>
  </si>
  <si>
    <t>ENV1.12(2)</t>
  </si>
  <si>
    <t>Total number of government owned (all spheres) monitoring stations within municipal area</t>
  </si>
  <si>
    <t>ENV4.11</t>
  </si>
  <si>
    <t>Percentage of biodiversity priority area within the municipality</t>
  </si>
  <si>
    <t>ENV4.11(1)</t>
  </si>
  <si>
    <t>Total land area in hectares classified as "biodiversity priority areas"</t>
  </si>
  <si>
    <t>ENV4.11(2)</t>
  </si>
  <si>
    <t>Total municipal area in hectares</t>
  </si>
  <si>
    <t>ENV4.21</t>
  </si>
  <si>
    <t>Percentage of biodiversity priority areas protected</t>
  </si>
  <si>
    <t>ENV4.21(1)</t>
  </si>
  <si>
    <t>Area of priority biodiversity area in hectares which is protected</t>
  </si>
  <si>
    <t>ENV4.21(2)</t>
  </si>
  <si>
    <t>Total area identified as a priority biodiversity area in hectares</t>
  </si>
  <si>
    <t>HS1.12</t>
  </si>
  <si>
    <t>Number of serviced sites</t>
  </si>
  <si>
    <t>HS1.12(1)</t>
  </si>
  <si>
    <t>Number of all sites serviced receiving the specified basic services.</t>
  </si>
  <si>
    <t>HS1.31</t>
  </si>
  <si>
    <t>Number of informal settlements assessed (enumerated and classified)</t>
  </si>
  <si>
    <t>HS1.31(1)</t>
  </si>
  <si>
    <t>Number of informal settlements enumerated and classified according to the UISP categorisation, or equivalent.</t>
  </si>
  <si>
    <t>HS2.21</t>
  </si>
  <si>
    <t>Number of residential properties developed through state-subsidised human settlements programmes entering the municipal valuation roll</t>
  </si>
  <si>
    <t>HS2.21(1)</t>
  </si>
  <si>
    <t>Number of all residential properties that have benefited from state-subsidised human settlements programmes that have entered the municipal valuation roll</t>
  </si>
  <si>
    <t>TR5.11</t>
  </si>
  <si>
    <t>Number of scheduled public transport access points added</t>
  </si>
  <si>
    <t>TR5.11(1)</t>
  </si>
  <si>
    <t>Number of scheduled public transport service access points added</t>
  </si>
  <si>
    <t>TR6.11</t>
  </si>
  <si>
    <t>Percentage of unsurfaced road graded</t>
  </si>
  <si>
    <t>TR6.11(1)</t>
  </si>
  <si>
    <t>Kilometres of municipal road graded</t>
  </si>
  <si>
    <t>TR6.11(2)</t>
  </si>
  <si>
    <t>Kilometres of unsurfaced road network</t>
  </si>
  <si>
    <t>WS5.31</t>
  </si>
  <si>
    <t>Percentage of total water connections metered</t>
  </si>
  <si>
    <t>WS5.31(1)</t>
  </si>
  <si>
    <t>Number of water connections metered</t>
  </si>
  <si>
    <t>WS5.31(2)</t>
  </si>
  <si>
    <t>Number of connections unmetered</t>
  </si>
  <si>
    <t>GG3.12</t>
  </si>
  <si>
    <t>Percentage of councillors who have declared their financial interests</t>
  </si>
  <si>
    <t>GG3.12(1)</t>
  </si>
  <si>
    <t>Number of councillors that have declared their financial interests</t>
  </si>
  <si>
    <t>GG3.12(2)</t>
  </si>
  <si>
    <t>Total number of municipal councillors</t>
  </si>
  <si>
    <t>FM2.21</t>
  </si>
  <si>
    <t>Cash backed reserves reconciliation at year end</t>
  </si>
  <si>
    <t>FM2.21(1)</t>
  </si>
  <si>
    <t>Actual Cash and Cash Equivalents</t>
  </si>
  <si>
    <t>FM2.21(2)</t>
  </si>
  <si>
    <t>Long Term Investment</t>
  </si>
  <si>
    <t>FM2.21(3)</t>
  </si>
  <si>
    <t>Unspent grants</t>
  </si>
  <si>
    <t>FM2.21(4)</t>
  </si>
  <si>
    <t>Unspent borrowing</t>
  </si>
  <si>
    <t>FM2.21(5)</t>
  </si>
  <si>
    <t>Statutory requirement</t>
  </si>
  <si>
    <t>FM2.21(6)</t>
  </si>
  <si>
    <t>Working capital requirements</t>
  </si>
  <si>
    <t>FM2.21(7)</t>
  </si>
  <si>
    <t>Other provisions</t>
  </si>
  <si>
    <t>FM2.21(8)</t>
  </si>
  <si>
    <t>Long term investment committed</t>
  </si>
  <si>
    <t>FM2.21(9)</t>
  </si>
  <si>
    <t>Reserves to be cash backed</t>
  </si>
  <si>
    <t>FM3.12</t>
  </si>
  <si>
    <t>Current ratio (current assets/current liabilities)</t>
  </si>
  <si>
    <t>FM3.12(1)</t>
  </si>
  <si>
    <t>Current assets</t>
  </si>
  <si>
    <t>FM3.12(2)</t>
  </si>
  <si>
    <t>FM5.12</t>
  </si>
  <si>
    <t>Percentage of total capital expenditure funded from capital conditional grants</t>
  </si>
  <si>
    <t>FM5.12(1)</t>
  </si>
  <si>
    <t>Total Capital Transfers (provincial and national capital conditional grants)</t>
  </si>
  <si>
    <t>FM5.12(2)</t>
  </si>
  <si>
    <t>FM5.21</t>
  </si>
  <si>
    <t>Percentage of total capital expenditure on renewal/upgrading of existing assets</t>
  </si>
  <si>
    <t>FM5.21(1)</t>
  </si>
  <si>
    <t>Total costs of Renewal and Upgrading of Existing Assets</t>
  </si>
  <si>
    <t>FM5.21(2)</t>
  </si>
  <si>
    <t>FM5.22</t>
  </si>
  <si>
    <t>Renewal/Upgrading of Existing Assets as a percentage of Depreciation/Asset impairment</t>
  </si>
  <si>
    <t>FM5.22(1)</t>
  </si>
  <si>
    <t>FM5.22(2)</t>
  </si>
  <si>
    <t>Depreciation</t>
  </si>
  <si>
    <t>FM5.22(3)</t>
  </si>
  <si>
    <t>Asset impairment)</t>
  </si>
  <si>
    <t>FM5.31</t>
  </si>
  <si>
    <t>Repairs and Maintenance as a percentage of property, plant, equipment and investment property</t>
  </si>
  <si>
    <t>FM5.31(1)</t>
  </si>
  <si>
    <t>Total Repairs and Maintenance Expenditure</t>
  </si>
  <si>
    <t>FM5.31(2)</t>
  </si>
  <si>
    <t>Property, Plant and Equipment</t>
  </si>
  <si>
    <t>FM5.31(3)</t>
  </si>
  <si>
    <t>Investment Property (Carrying Value)</t>
  </si>
  <si>
    <t>FM7.31</t>
  </si>
  <si>
    <t>Net Surplus /Deficit Margin for Electricity</t>
  </si>
  <si>
    <t>FM7.31(1)</t>
  </si>
  <si>
    <t>Total Electricity Revenue</t>
  </si>
  <si>
    <t>FM7.31(2)</t>
  </si>
  <si>
    <t>Total Electricity Expenditure</t>
  </si>
  <si>
    <t>FM7.32</t>
  </si>
  <si>
    <t>Net Surplus /Deficit Margin for Water</t>
  </si>
  <si>
    <t>FM7.32(1)</t>
  </si>
  <si>
    <t>Total Water Revenue</t>
  </si>
  <si>
    <t>FM7.32(2)</t>
  </si>
  <si>
    <t>Total Water Expenditure</t>
  </si>
  <si>
    <t>FM7.33</t>
  </si>
  <si>
    <t>Net Surplus /Deficit Margin for Wastewater</t>
  </si>
  <si>
    <t>FM7.33(1)</t>
  </si>
  <si>
    <t>Total Sanitation and Waste Water Revenue</t>
  </si>
  <si>
    <t>FM7.33(2)</t>
  </si>
  <si>
    <t>Total Sanitation and Waste Water Expenditure</t>
  </si>
  <si>
    <t>FM7.34</t>
  </si>
  <si>
    <t>Net Surplus /Deficit Margin for Refuse</t>
  </si>
  <si>
    <t>FM7.34(1)</t>
  </si>
  <si>
    <t>Total Refuse Revenue</t>
  </si>
  <si>
    <t>FM7.34(2)</t>
  </si>
  <si>
    <t>Total Refuse Expenditure</t>
  </si>
  <si>
    <t>OUTCOME INDICATORS FOR ANNUAL REPORTING</t>
  </si>
  <si>
    <t>EE4.4</t>
  </si>
  <si>
    <t>Percentage total electricity losses</t>
  </si>
  <si>
    <t>EE4.4(1)</t>
  </si>
  <si>
    <t>Electricity Purchases in kWh</t>
  </si>
  <si>
    <t>EE4.4(2)</t>
  </si>
  <si>
    <t>Electricity Sales in kWh</t>
  </si>
  <si>
    <t>HS3.5</t>
  </si>
  <si>
    <t>Percentage utilisation rate of community halls</t>
  </si>
  <si>
    <t>HS3.5(1)</t>
  </si>
  <si>
    <t>Sum of hours booked across all community halls in the period of assessment</t>
  </si>
  <si>
    <t>HS3.5(2)</t>
  </si>
  <si>
    <t>Sum of available hours for all community halls in the period of assessment.</t>
  </si>
  <si>
    <t>HS3.6</t>
  </si>
  <si>
    <t>Average number of library visits per library</t>
  </si>
  <si>
    <t>HS3.6(1)</t>
  </si>
  <si>
    <t>Total number of library visits</t>
  </si>
  <si>
    <t>HS3.6(2)</t>
  </si>
  <si>
    <t>Count of municipal libraries</t>
  </si>
  <si>
    <t>HS3.7</t>
  </si>
  <si>
    <t>Percentage of municipal cemetery plots available</t>
  </si>
  <si>
    <t>HS3.7(1)</t>
  </si>
  <si>
    <t>Number of available municipal burial plots in active municipal cemeteries</t>
  </si>
  <si>
    <t>HS3.7(2)</t>
  </si>
  <si>
    <t>Total capacity of all burial plots in active municipal cemeteries</t>
  </si>
  <si>
    <t>TR6.2</t>
  </si>
  <si>
    <t>Number of potholes reported per 10kms of municipal road network</t>
  </si>
  <si>
    <t>TR6.2(1)</t>
  </si>
  <si>
    <t>TR6.2(2)</t>
  </si>
  <si>
    <t>Kilometres of surfaced municipal road network</t>
  </si>
  <si>
    <t>WS3.1</t>
  </si>
  <si>
    <t>Frequency of sewer blockages per 100 KMs of pipeline</t>
  </si>
  <si>
    <t>WS3.1(1)</t>
  </si>
  <si>
    <t>Number of blockages in sewers that occurred</t>
  </si>
  <si>
    <t>WS3.1(2)</t>
  </si>
  <si>
    <t>Total sewer length in KMs</t>
  </si>
  <si>
    <t>WS3.2</t>
  </si>
  <si>
    <t>Frequency of water mains failures per 100 KMs of pipeline</t>
  </si>
  <si>
    <t>WS3.2(1)</t>
  </si>
  <si>
    <t>Number of water mains failures (including failures of valves and fittings</t>
  </si>
  <si>
    <t>WS3.2(2)</t>
  </si>
  <si>
    <t>Total mains length (water) in KMs</t>
  </si>
  <si>
    <t>WS3.3</t>
  </si>
  <si>
    <t>Frequency of unplanned water service interruptions</t>
  </si>
  <si>
    <t>WS3.3(1)</t>
  </si>
  <si>
    <t>Number of unplanned water service interruptions</t>
  </si>
  <si>
    <t>WS3.3(2)</t>
  </si>
  <si>
    <t>Total number of water service connections</t>
  </si>
  <si>
    <t>WS4.1</t>
  </si>
  <si>
    <t>Percentage of drinking water samples complying to SANS241</t>
  </si>
  <si>
    <t>WS4.1(1)</t>
  </si>
  <si>
    <t>Number of water sample tests that complied with SANS 241 requirements</t>
  </si>
  <si>
    <t>WS4.1(2)</t>
  </si>
  <si>
    <t>Total number of water sample tests undertaken</t>
  </si>
  <si>
    <t>WS4.2</t>
  </si>
  <si>
    <t>Percentage of wastewater samples compliant to water use license conditions</t>
  </si>
  <si>
    <t>WS4.2(1)</t>
  </si>
  <si>
    <t>Number of wastewater samples tested per determinant that meet compliance to specified water use license requirements</t>
  </si>
  <si>
    <t>WS4.2(2)</t>
  </si>
  <si>
    <t>Total wastewater samples tested for all determinants over the municipal financial year</t>
  </si>
  <si>
    <t>WS5.1</t>
  </si>
  <si>
    <t>Percentage of non-revenue water</t>
  </si>
  <si>
    <t>WS5.1(1)</t>
  </si>
  <si>
    <t>Number of Kilolitres Water Purchased or Purified</t>
  </si>
  <si>
    <t>WS5.1(2)</t>
  </si>
  <si>
    <t>Number of kilolitres of water sold</t>
  </si>
  <si>
    <t>WS5.2</t>
  </si>
  <si>
    <t>Total water losses</t>
  </si>
  <si>
    <t>WS5.2(1)</t>
  </si>
  <si>
    <t>System input volume</t>
  </si>
  <si>
    <t>WS5.2(2)</t>
  </si>
  <si>
    <t>Authorised consumption</t>
  </si>
  <si>
    <t>WS5.2(3)</t>
  </si>
  <si>
    <t>Number of service connections</t>
  </si>
  <si>
    <t>WS5.4</t>
  </si>
  <si>
    <t>Percentage of water reused</t>
  </si>
  <si>
    <t>WS5.4(1)</t>
  </si>
  <si>
    <t>1.a Direct use of treated municipal wastewater (not including irrigation)</t>
  </si>
  <si>
    <t>WS5.4(2)</t>
  </si>
  <si>
    <t>1.b Direct use of treated municipal wastewater for irrigation purposes</t>
  </si>
  <si>
    <t>WS5.4(3)</t>
  </si>
  <si>
    <t>GG1.1</t>
  </si>
  <si>
    <t>Percentage of municipal skills development levy recovered</t>
  </si>
  <si>
    <t>GG1.1(1)</t>
  </si>
  <si>
    <t>R-value of municipal skills development levy recovered</t>
  </si>
  <si>
    <t>GG1.1(2)</t>
  </si>
  <si>
    <t>R-value of the total qualifying value of the municipal skills development levy</t>
  </si>
  <si>
    <t>GG1.2</t>
  </si>
  <si>
    <t>Top management stability</t>
  </si>
  <si>
    <t>GG1.2(1)</t>
  </si>
  <si>
    <t>Sum of actual working days, in the reporting period, that each S56 and S57 post was occupied by a fully appointed official (not suspended or vacant) with a valid signed contract and performance agreement)</t>
  </si>
  <si>
    <t>GG1.2(2)</t>
  </si>
  <si>
    <t>Total aggregate standard working days for all S56 and S57 Posts</t>
  </si>
  <si>
    <t>GG2.1</t>
  </si>
  <si>
    <t>Percentage of ward committees that are functional (meet four times a year, are quorate, and have an action plan)</t>
  </si>
  <si>
    <t>GG2.1(1)</t>
  </si>
  <si>
    <t>Functional ward committees</t>
  </si>
  <si>
    <t>GG2.1(2)</t>
  </si>
  <si>
    <t>GG2.2</t>
  </si>
  <si>
    <t>Attendance rate of municipal council meetings by participating leaders (recognised traditional and/or Khoi-San leaders)</t>
  </si>
  <si>
    <t>GG2.2(1)</t>
  </si>
  <si>
    <t>Sum of the total number of recognised traditional and Khoi-San leaders in attendance at municipal council proceedings</t>
  </si>
  <si>
    <t>GG2.2(2)</t>
  </si>
  <si>
    <t>The total number of traditional and Khoi-San leaders within the municipality</t>
  </si>
  <si>
    <t>GG2.2(3)</t>
  </si>
  <si>
    <t>Total number of Council meetings</t>
  </si>
  <si>
    <t>GG2.3</t>
  </si>
  <si>
    <t>Protest incidents reported per 10 000 population</t>
  </si>
  <si>
    <t>GG2.3(1)</t>
  </si>
  <si>
    <t>Simple count of all unauthorised protest incidents reported</t>
  </si>
  <si>
    <t>GG2.3(3)</t>
  </si>
  <si>
    <t>Number of approved demonstrations</t>
  </si>
  <si>
    <t>GG2.3(2)</t>
  </si>
  <si>
    <t>Total population of the municipality</t>
  </si>
  <si>
    <t>GG4.1</t>
  </si>
  <si>
    <t>Percentage of councillors attending council meetings</t>
  </si>
  <si>
    <t>GG4.1(1)</t>
  </si>
  <si>
    <t>The sum total of councillor attendance of all council meetings</t>
  </si>
  <si>
    <t>GG4.1(2)</t>
  </si>
  <si>
    <t>The total number of council meetings</t>
  </si>
  <si>
    <t>GG4.1(3)</t>
  </si>
  <si>
    <t>The total number of councillors in the municipality</t>
  </si>
  <si>
    <t>FD2.2</t>
  </si>
  <si>
    <t>Fire Services function in accordance with prescribed requirements</t>
  </si>
  <si>
    <t>FD2.2(2)</t>
  </si>
  <si>
    <t>Number of specified conditions of fire services functionality met</t>
  </si>
  <si>
    <t>FM1.1</t>
  </si>
  <si>
    <t>Percentage of expenditure against total budget</t>
  </si>
  <si>
    <t>FM1.1(1)</t>
  </si>
  <si>
    <t>Total expenditure (operating + capital)</t>
  </si>
  <si>
    <t>FM1.1(2)</t>
  </si>
  <si>
    <t>Total budget (operating + capital)</t>
  </si>
  <si>
    <t>FM2.1</t>
  </si>
  <si>
    <t>Percentage of total operating revenue to finance total debt (Total Debt (Borrowing) / Total operating revenue)</t>
  </si>
  <si>
    <t>FM2.1(1)</t>
  </si>
  <si>
    <t> Debt (Short Term Borrowing + Bank Overdraft + Short Term Lease + Long Term Borrowing + Long Term Lease)</t>
  </si>
  <si>
    <t>FM2.1(2)</t>
  </si>
  <si>
    <t>Total Operating Revenue</t>
  </si>
  <si>
    <t>FM2.1(3)</t>
  </si>
  <si>
    <t>Operating Conditional Grant</t>
  </si>
  <si>
    <t>FM2.2</t>
  </si>
  <si>
    <t>Percentage change in cash backed reserves reconciliation</t>
  </si>
  <si>
    <t>FM2.2(1)</t>
  </si>
  <si>
    <t>Cash backed reserves (current year)</t>
  </si>
  <si>
    <t>FM2.2(2)</t>
  </si>
  <si>
    <t>Cash backed reserves (previous year)</t>
  </si>
  <si>
    <t>FM3.1</t>
  </si>
  <si>
    <t>Percentage change in cash and cash equivalent (short term)</t>
  </si>
  <si>
    <t>FM3.1(1)</t>
  </si>
  <si>
    <t>Cash and cash equivalent (Current year)</t>
  </si>
  <si>
    <t>FM3.1(2)</t>
  </si>
  <si>
    <t>Cash and cash equivalent (Previous year)</t>
  </si>
  <si>
    <t>FM4.2</t>
  </si>
  <si>
    <t>Percentage of total operating expenditure on remuneration</t>
  </si>
  <si>
    <t>FM4.2(1)</t>
  </si>
  <si>
    <t>Employee Related Costs</t>
  </si>
  <si>
    <t>FM4.2(2)</t>
  </si>
  <si>
    <t>Councillors' Remuneration</t>
  </si>
  <si>
    <t>FM4.2(3)</t>
  </si>
  <si>
    <t>Total Operating Expenditure</t>
  </si>
  <si>
    <t>FM4.3</t>
  </si>
  <si>
    <t>Percentage of total operating expenditure on contracted services</t>
  </si>
  <si>
    <t>FM4.3(1)</t>
  </si>
  <si>
    <t>Contracted Services</t>
  </si>
  <si>
    <t>FM4.3(2)</t>
  </si>
  <si>
    <t>FM5.1</t>
  </si>
  <si>
    <t>Percentage change of own funding (Internally generated funds + Borrowings) to fund capital expenditure</t>
  </si>
  <si>
    <t>FM5.1(1)</t>
  </si>
  <si>
    <t>Internally Generated Funds (current year)</t>
  </si>
  <si>
    <t>FM5.1(2)</t>
  </si>
  <si>
    <t>Borrowings (current year)</t>
  </si>
  <si>
    <t>FM5.1(3)</t>
  </si>
  <si>
    <t>Internally Generated Funds (previous year)</t>
  </si>
  <si>
    <t>FM5.1(4)</t>
  </si>
  <si>
    <t>Borrowings (previous year)</t>
  </si>
  <si>
    <t>FM5.2</t>
  </si>
  <si>
    <t>Percentage change of renewal/upgrading of existing Assets</t>
  </si>
  <si>
    <t>FM5.2(1)</t>
  </si>
  <si>
    <t>Total costs of Renewal and Upgrading of Existing Assets (current year)</t>
  </si>
  <si>
    <t>FM5.2(2)</t>
  </si>
  <si>
    <t>Total costs of Renewal and Upgrading of Existing Assets (previous year)</t>
  </si>
  <si>
    <t>FM5.3</t>
  </si>
  <si>
    <t>Percentage change of repairs and maintenance of existing infrastructure</t>
  </si>
  <si>
    <t>FM5.3(1)</t>
  </si>
  <si>
    <t>Repairs and maintenance expenditure (current year)</t>
  </si>
  <si>
    <t>FM5.3(2)</t>
  </si>
  <si>
    <t>Repairs and maintenance expenditure (previous year)</t>
  </si>
  <si>
    <t>FM7.1</t>
  </si>
  <si>
    <t>Percentage change in Gross Consumer Debtors’ (Current and Non-current)</t>
  </si>
  <si>
    <t>FM7.1(1)</t>
  </si>
  <si>
    <t>Gross consumer debtors (previous year)</t>
  </si>
  <si>
    <t>FM7.1(2)</t>
  </si>
  <si>
    <t>Gross consumer debtors (current year</t>
  </si>
  <si>
    <t>FM7.2</t>
  </si>
  <si>
    <t>Percentage of Revenue Growth excluding capital grants</t>
  </si>
  <si>
    <t>FM7.2(1)</t>
  </si>
  <si>
    <t>Total Revenue Excluding Capital Grants (current year)</t>
  </si>
  <si>
    <t>FM7.2(2)</t>
  </si>
  <si>
    <t>Total Revenue Excluding Capital Grants (previous year)</t>
  </si>
  <si>
    <t>FM7.3</t>
  </si>
  <si>
    <t>Percentage of net operating surplus margin</t>
  </si>
  <si>
    <t>FM7.3(1)</t>
  </si>
  <si>
    <t>FM7.3(2)</t>
  </si>
  <si>
    <t>COMPLIANCE QUESTIONS FOR ANNUAL REPORTING</t>
  </si>
  <si>
    <t>C5</t>
  </si>
  <si>
    <t>Number of recognised traditional leaders within your municipal boundary</t>
  </si>
  <si>
    <t>C21</t>
  </si>
  <si>
    <t>Number of approved environmental health practitioner posts in the municipality</t>
  </si>
  <si>
    <t>C31</t>
  </si>
  <si>
    <t>Number of approved posts in the municipality with regard to municipal infrastructure:</t>
  </si>
  <si>
    <t>C37</t>
  </si>
  <si>
    <t>Number of approved posts in the treasury and budget office:</t>
  </si>
  <si>
    <t>C39</t>
  </si>
  <si>
    <t>Number of approved posts in the development and planning department:</t>
  </si>
  <si>
    <t>C41</t>
  </si>
  <si>
    <t>Number of approved engineer posts in the municipality:</t>
  </si>
  <si>
    <t>C46</t>
  </si>
  <si>
    <t>Number of approved waste management posts in the municipality:</t>
  </si>
  <si>
    <t>C48</t>
  </si>
  <si>
    <t>Number of approved electrician posts in the municipality:</t>
  </si>
  <si>
    <t>C50</t>
  </si>
  <si>
    <t>Number of approved water and wastewater management posts in the municipality:</t>
  </si>
  <si>
    <t>C52</t>
  </si>
  <si>
    <t>Number of maintained sports facilities</t>
  </si>
  <si>
    <t>C53</t>
  </si>
  <si>
    <t>Square meters of maintained public outdoor recreation space</t>
  </si>
  <si>
    <t>C54</t>
  </si>
  <si>
    <t>Number of municipality-owned community halls</t>
  </si>
  <si>
    <t>C60</t>
  </si>
  <si>
    <t>Total number of sewer connections</t>
  </si>
  <si>
    <t>C62</t>
  </si>
  <si>
    <t>Total number of Ventilation Improved Pit Toilets (VIPs)</t>
  </si>
  <si>
    <t>C80</t>
  </si>
  <si>
    <t>Date of the last Council adopted Development Charges policy</t>
  </si>
  <si>
    <t>C82</t>
  </si>
  <si>
    <t>Value of Commercial Projects Constructed by adding all of the estimated costs of construction values on building permits</t>
  </si>
  <si>
    <t>C95</t>
  </si>
  <si>
    <t>Number of residential properties in the billing system</t>
  </si>
  <si>
    <t>C96</t>
  </si>
  <si>
    <t>Number of non-residential properties in the billing system</t>
  </si>
  <si>
    <t>C97</t>
  </si>
  <si>
    <t>Number of properties in the valuation roll</t>
  </si>
  <si>
    <t>C101</t>
  </si>
  <si>
    <t>Number of dismissals for fraud and corruption</t>
  </si>
  <si>
    <t>C105</t>
  </si>
  <si>
    <t>Installed capacity of approved embedded generators on the municipal distribution network</t>
  </si>
  <si>
    <t>SIGNED: MUNICIPAL MANAGER</t>
  </si>
  <si>
    <t>DATE</t>
  </si>
  <si>
    <t>Quarter 1</t>
  </si>
  <si>
    <t>EC139: Enoch Mgijima Local Municipality</t>
  </si>
  <si>
    <t>Quarter 2</t>
  </si>
  <si>
    <t>EC157: King Sabata Dalindyebo Local Municipality</t>
  </si>
  <si>
    <t>Quarter 3</t>
  </si>
  <si>
    <t>FS184: Matjhabeng Local Municipality</t>
  </si>
  <si>
    <t>Quarter 4</t>
  </si>
  <si>
    <t>FS194: Maluti-A-Phofung Local Municipality</t>
  </si>
  <si>
    <t>FS204: Metsimaholo Local Municipality</t>
  </si>
  <si>
    <t>GT421: Emfuleni Local Municipality</t>
  </si>
  <si>
    <t>GT481: Mogale City Local Municipality</t>
  </si>
  <si>
    <t>GT484: Merafong City Local Municipality</t>
  </si>
  <si>
    <t>GT485: Rand West City Local Municipality</t>
  </si>
  <si>
    <t>KZN216: Ray Nkonyeni Local Municipality</t>
  </si>
  <si>
    <t>KZN225: Msunduzi Local Municipality</t>
  </si>
  <si>
    <t>KZN238: Alfred Duma Local Municipality</t>
  </si>
  <si>
    <t>KZN252: Newcastle Local Municipality</t>
  </si>
  <si>
    <t>KZN282: City of uMhlathuze Local Municipality</t>
  </si>
  <si>
    <t>KZN292: KwaDukuza Local Municipality</t>
  </si>
  <si>
    <t>LIM331: Greater Giyani Local Municipality</t>
  </si>
  <si>
    <t>LIM333: Greater Tzaneen Local Municipality</t>
  </si>
  <si>
    <t>LIM334: Ba-Phalaborwa Local Municipality</t>
  </si>
  <si>
    <t>LIM343: Thulamela Local Municipality</t>
  </si>
  <si>
    <t>LIM344: Makhado Local Municipality</t>
  </si>
  <si>
    <t>LIM354: Polokwane Local Municipality</t>
  </si>
  <si>
    <t>LIM362: Lephalale Local Municipality</t>
  </si>
  <si>
    <t>LIM367: Mogalakwena Local Municipality</t>
  </si>
  <si>
    <t>LIM476: Fetakgomo Tubatse Local Municipality</t>
  </si>
  <si>
    <t>MP307: Govan Mbeki Local Municipality</t>
  </si>
  <si>
    <t>MP312: Emalahleni Local Municipality (MP)</t>
  </si>
  <si>
    <t>MP313: Steve Tshwete Local Municipality</t>
  </si>
  <si>
    <t>MP324: Nkomazi Local Municipality</t>
  </si>
  <si>
    <t>MP325: Bushbuckridge Local Municipality</t>
  </si>
  <si>
    <t>MP326: City of Mbombela Local Municipality</t>
  </si>
  <si>
    <t>NC091: Sol Plaatje Local Municipality</t>
  </si>
  <si>
    <t>NW372: Madibeng Local Municipality</t>
  </si>
  <si>
    <t>NW373: Rustenburg Local Municipality</t>
  </si>
  <si>
    <t>NW383: Mahikeng Local Municipality</t>
  </si>
  <si>
    <t>NW403: City of Matlosana Local Municipality</t>
  </si>
  <si>
    <t>NW405: JB Marks Local Municipality</t>
  </si>
  <si>
    <t>WC023: Drakenstein Local Municipality</t>
  </si>
  <si>
    <t>WC024: Stellenbosch Local Municipality</t>
  </si>
  <si>
    <t>WC044: George Local Municipality</t>
  </si>
  <si>
    <t>GREATER TZANEEN MUNIIPALITY</t>
  </si>
  <si>
    <t xml:space="preserve">1ST QUARTER </t>
  </si>
  <si>
    <t xml:space="preserve">Ria Baloyi </t>
  </si>
  <si>
    <t>ria.baloyi@tzaneen.gov.za</t>
  </si>
  <si>
    <t>2HOURS</t>
  </si>
  <si>
    <t xml:space="preserve">90 days </t>
  </si>
  <si>
    <t>9778KL</t>
  </si>
  <si>
    <t xml:space="preserve">30 MIN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</si>
</sst>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%"/>
    <numFmt numFmtId="165" formatCode="#,##0%"/>
    <numFmt numFmtId="166" formatCode="#,##0.0"/>
    <numFmt numFmtId="167" formatCode="#,##0.00%"/>
    <numFmt numFmtId="168" formatCode="\R\ #,##0"/>
    <numFmt numFmtId="169" formatCode="dd/mm/yyyy"/>
    <numFmt numFmtId="170" formatCode="0.0%"/>
  </numFmts>
  <fonts count="13">
    <font>
      <sz val="11"/>
      <name val="Calibri"/>
    </font>
    <font>
      <b/>
      <sz val="12"/>
      <name val="Calibri"/>
    </font>
    <font>
      <b/>
      <sz val="14"/>
      <color rgb="FF008000"/>
      <name val="Calibri"/>
    </font>
    <font>
      <b/>
      <sz val="14"/>
      <color rgb="FF000000"/>
      <name val="Calibri"/>
    </font>
    <font>
      <i/>
      <sz val="11"/>
      <name val="Calibri"/>
    </font>
    <font>
      <b/>
      <sz val="11"/>
      <color rgb="FF008000"/>
      <name val="Calibri"/>
    </font>
    <font>
      <b/>
      <sz val="11"/>
      <color rgb="FF000000"/>
      <name val="Calibri"/>
    </font>
    <font>
      <sz val="10"/>
      <name val="Calibri"/>
    </font>
    <font>
      <b/>
      <sz val="11"/>
      <color rgb="FFFFFFFF"/>
      <name val="Calibri"/>
    </font>
    <font>
      <b/>
      <sz val="10"/>
      <name val="Calibri"/>
    </font>
    <font>
      <sz val="11"/>
      <name val="Arial"/>
      <family val="2"/>
    </font>
    <font>
      <sz val="10"/>
      <name val="Calibri"/>
      <family val="2"/>
    </font>
    <font>
      <b/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0000"/>
      </patternFill>
    </fill>
    <fill>
      <patternFill patternType="solid">
        <fgColor rgb="FFA9D08E"/>
      </patternFill>
    </fill>
    <fill>
      <patternFill patternType="solid">
        <fgColor rgb="FFFFF2CC"/>
      </patternFill>
    </fill>
    <fill>
      <patternFill patternType="solid">
        <fgColor rgb="FF404040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E0B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2" borderId="2" xfId="0" applyFont="1" applyFill="1" applyBorder="1" applyProtection="1">
      <protection locked="0"/>
    </xf>
    <xf numFmtId="0" fontId="0" fillId="0" borderId="0" xfId="0" applyAlignment="1">
      <alignment horizontal="right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9" fillId="4" borderId="3" xfId="0" applyFont="1" applyFill="1" applyBorder="1" applyAlignment="1">
      <alignment vertical="top" wrapText="1"/>
    </xf>
    <xf numFmtId="4" fontId="7" fillId="5" borderId="3" xfId="0" applyNumberFormat="1" applyFont="1" applyFill="1" applyBorder="1" applyAlignment="1" applyProtection="1">
      <alignment horizontal="center" vertical="top"/>
      <protection locked="0"/>
    </xf>
    <xf numFmtId="0" fontId="7" fillId="6" borderId="0" xfId="0" applyFont="1" applyFill="1"/>
    <xf numFmtId="4" fontId="7" fillId="7" borderId="3" xfId="0" applyNumberFormat="1" applyFont="1" applyFill="1" applyBorder="1" applyAlignment="1">
      <alignment horizontal="center" vertical="top"/>
    </xf>
    <xf numFmtId="0" fontId="7" fillId="8" borderId="3" xfId="0" applyFont="1" applyFill="1" applyBorder="1" applyAlignment="1" applyProtection="1">
      <alignment horizontal="center" vertical="top"/>
      <protection locked="0"/>
    </xf>
    <xf numFmtId="4" fontId="7" fillId="8" borderId="3" xfId="0" applyNumberFormat="1" applyFont="1" applyFill="1" applyBorder="1" applyAlignment="1" applyProtection="1">
      <alignment horizontal="center" vertical="top"/>
      <protection locked="0"/>
    </xf>
    <xf numFmtId="4" fontId="7" fillId="7" borderId="3" xfId="0" applyNumberFormat="1" applyFont="1" applyFill="1" applyBorder="1" applyAlignment="1" applyProtection="1">
      <alignment horizontal="center" vertical="top"/>
      <protection locked="0"/>
    </xf>
    <xf numFmtId="0" fontId="7" fillId="9" borderId="3" xfId="0" applyFont="1" applyFill="1" applyBorder="1" applyAlignment="1">
      <alignment vertical="top" indent="1"/>
    </xf>
    <xf numFmtId="0" fontId="7" fillId="9" borderId="3" xfId="0" applyFont="1" applyFill="1" applyBorder="1" applyAlignment="1">
      <alignment vertical="top" wrapText="1" indent="1"/>
    </xf>
    <xf numFmtId="3" fontId="7" fillId="8" borderId="3" xfId="0" applyNumberFormat="1" applyFont="1" applyFill="1" applyBorder="1" applyAlignment="1" applyProtection="1">
      <alignment horizontal="center" vertical="top"/>
      <protection locked="0"/>
    </xf>
    <xf numFmtId="164" fontId="7" fillId="5" borderId="3" xfId="0" applyNumberFormat="1" applyFont="1" applyFill="1" applyBorder="1" applyAlignment="1" applyProtection="1">
      <alignment horizontal="center" vertical="top"/>
      <protection locked="0"/>
    </xf>
    <xf numFmtId="164" fontId="7" fillId="7" borderId="3" xfId="0" applyNumberFormat="1" applyFont="1" applyFill="1" applyBorder="1" applyAlignment="1">
      <alignment horizontal="center" vertical="top"/>
    </xf>
    <xf numFmtId="164" fontId="7" fillId="7" borderId="3" xfId="0" applyNumberFormat="1" applyFont="1" applyFill="1" applyBorder="1" applyAlignment="1" applyProtection="1">
      <alignment horizontal="center" vertical="top"/>
      <protection locked="0"/>
    </xf>
    <xf numFmtId="165" fontId="7" fillId="5" borderId="3" xfId="0" applyNumberFormat="1" applyFont="1" applyFill="1" applyBorder="1" applyAlignment="1" applyProtection="1">
      <alignment horizontal="center" vertical="top"/>
      <protection locked="0"/>
    </xf>
    <xf numFmtId="165" fontId="7" fillId="7" borderId="3" xfId="0" applyNumberFormat="1" applyFont="1" applyFill="1" applyBorder="1" applyAlignment="1">
      <alignment horizontal="center" vertical="top"/>
    </xf>
    <xf numFmtId="165" fontId="7" fillId="7" borderId="3" xfId="0" applyNumberFormat="1" applyFont="1" applyFill="1" applyBorder="1" applyAlignment="1" applyProtection="1">
      <alignment horizontal="center" vertical="top"/>
      <protection locked="0"/>
    </xf>
    <xf numFmtId="166" fontId="7" fillId="5" borderId="3" xfId="0" applyNumberFormat="1" applyFont="1" applyFill="1" applyBorder="1" applyAlignment="1" applyProtection="1">
      <alignment horizontal="center" vertical="top"/>
      <protection locked="0"/>
    </xf>
    <xf numFmtId="166" fontId="7" fillId="7" borderId="3" xfId="0" applyNumberFormat="1" applyFont="1" applyFill="1" applyBorder="1" applyAlignment="1">
      <alignment horizontal="center" vertical="top"/>
    </xf>
    <xf numFmtId="166" fontId="7" fillId="7" borderId="3" xfId="0" applyNumberFormat="1" applyFont="1" applyFill="1" applyBorder="1" applyAlignment="1" applyProtection="1">
      <alignment horizontal="center" vertical="top"/>
      <protection locked="0"/>
    </xf>
    <xf numFmtId="167" fontId="7" fillId="5" borderId="3" xfId="0" applyNumberFormat="1" applyFont="1" applyFill="1" applyBorder="1" applyAlignment="1" applyProtection="1">
      <alignment horizontal="center" vertical="top"/>
      <protection locked="0"/>
    </xf>
    <xf numFmtId="167" fontId="7" fillId="7" borderId="3" xfId="0" applyNumberFormat="1" applyFont="1" applyFill="1" applyBorder="1" applyAlignment="1">
      <alignment horizontal="center" vertical="top"/>
    </xf>
    <xf numFmtId="167" fontId="7" fillId="7" borderId="3" xfId="0" applyNumberFormat="1" applyFont="1" applyFill="1" applyBorder="1" applyAlignment="1" applyProtection="1">
      <alignment horizontal="center" vertical="top"/>
      <protection locked="0"/>
    </xf>
    <xf numFmtId="168" fontId="7" fillId="8" borderId="3" xfId="0" applyNumberFormat="1" applyFont="1" applyFill="1" applyBorder="1" applyAlignment="1" applyProtection="1">
      <alignment horizontal="center" vertical="top"/>
      <protection locked="0"/>
    </xf>
    <xf numFmtId="3" fontId="7" fillId="5" borderId="3" xfId="0" applyNumberFormat="1" applyFont="1" applyFill="1" applyBorder="1" applyAlignment="1" applyProtection="1">
      <alignment horizontal="center" vertical="top"/>
      <protection locked="0"/>
    </xf>
    <xf numFmtId="168" fontId="7" fillId="5" borderId="3" xfId="0" applyNumberFormat="1" applyFont="1" applyFill="1" applyBorder="1" applyAlignment="1" applyProtection="1">
      <alignment horizontal="center" vertical="top"/>
      <protection locked="0"/>
    </xf>
    <xf numFmtId="3" fontId="7" fillId="7" borderId="3" xfId="0" applyNumberFormat="1" applyFont="1" applyFill="1" applyBorder="1" applyAlignment="1">
      <alignment horizontal="center" vertical="top"/>
    </xf>
    <xf numFmtId="168" fontId="7" fillId="7" borderId="3" xfId="0" applyNumberFormat="1" applyFont="1" applyFill="1" applyBorder="1" applyAlignment="1">
      <alignment horizontal="center" vertical="top"/>
    </xf>
    <xf numFmtId="169" fontId="7" fillId="5" borderId="3" xfId="0" applyNumberFormat="1" applyFont="1" applyFill="1" applyBorder="1" applyAlignment="1" applyProtection="1">
      <alignment horizontal="center" vertical="top"/>
      <protection locked="0"/>
    </xf>
    <xf numFmtId="169" fontId="7" fillId="8" borderId="3" xfId="0" applyNumberFormat="1" applyFont="1" applyFill="1" applyBorder="1" applyAlignment="1" applyProtection="1">
      <alignment horizontal="center" vertical="top"/>
      <protection locked="0"/>
    </xf>
    <xf numFmtId="170" fontId="1" fillId="9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6" fillId="2" borderId="2" xfId="0" applyNumberFormat="1" applyFont="1" applyFill="1" applyBorder="1" applyProtection="1">
      <protection locked="0"/>
    </xf>
    <xf numFmtId="3" fontId="10" fillId="0" borderId="0" xfId="0" applyNumberFormat="1" applyFont="1" applyProtection="1">
      <protection locked="0"/>
    </xf>
    <xf numFmtId="166" fontId="11" fillId="5" borderId="3" xfId="0" applyNumberFormat="1" applyFont="1" applyFill="1" applyBorder="1" applyAlignment="1" applyProtection="1">
      <alignment horizontal="center" vertical="top"/>
      <protection locked="0"/>
    </xf>
    <xf numFmtId="0" fontId="12" fillId="0" borderId="0" xfId="0" applyFont="1" applyProtection="1">
      <protection locked="0"/>
    </xf>
    <xf numFmtId="168" fontId="11" fillId="8" borderId="3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/>
    <xf numFmtId="0" fontId="0" fillId="0" borderId="4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8"/>
  <sheetViews>
    <sheetView tabSelected="1" topLeftCell="B1" workbookViewId="0">
      <selection activeCell="I194" sqref="I194"/>
    </sheetView>
  </sheetViews>
  <sheetFormatPr defaultColWidth="9.140625" defaultRowHeight="15"/>
  <cols>
    <col min="1" max="1" width="20" customWidth="1"/>
    <col min="2" max="2" width="80" customWidth="1"/>
    <col min="3" max="14" width="15" customWidth="1"/>
    <col min="15" max="19" width="30" customWidth="1"/>
    <col min="20" max="20" width="9.140625" customWidth="1"/>
  </cols>
  <sheetData>
    <row r="1" spans="1:19" ht="15.75">
      <c r="A1" s="1" t="s">
        <v>0</v>
      </c>
    </row>
    <row r="3" spans="1:19" ht="20.100000000000001" customHeight="1">
      <c r="A3" s="2" t="s">
        <v>1</v>
      </c>
      <c r="B3" s="3" t="s">
        <v>862</v>
      </c>
      <c r="C3" s="4" t="s">
        <v>2</v>
      </c>
    </row>
    <row r="4" spans="1:19" ht="20.100000000000001" customHeight="1">
      <c r="A4" s="2" t="s">
        <v>3</v>
      </c>
      <c r="B4" s="3" t="s">
        <v>863</v>
      </c>
      <c r="C4" s="4" t="s">
        <v>4</v>
      </c>
    </row>
    <row r="6" spans="1:19">
      <c r="A6" s="5" t="s">
        <v>5</v>
      </c>
      <c r="B6" s="6" t="s">
        <v>864</v>
      </c>
      <c r="C6" s="4" t="s">
        <v>6</v>
      </c>
    </row>
    <row r="7" spans="1:19">
      <c r="A7" s="5" t="s">
        <v>7</v>
      </c>
      <c r="B7" s="42">
        <v>153078026</v>
      </c>
      <c r="C7" s="4" t="s">
        <v>8</v>
      </c>
    </row>
    <row r="8" spans="1:19">
      <c r="A8" s="5" t="s">
        <v>9</v>
      </c>
      <c r="B8" s="6" t="s">
        <v>865</v>
      </c>
      <c r="C8" s="4" t="s">
        <v>10</v>
      </c>
    </row>
    <row r="10" spans="1:19" ht="20.100000000000001" customHeight="1">
      <c r="B10" s="7" t="s">
        <v>11</v>
      </c>
      <c r="C10" s="40">
        <f>COUNTA(C13,C15,C18,C21,C24,C27,C30,C33,C36,C39,C42,C45,C48,C51,C54,C57,C60,C63,C66,C70,C73,C75,C78,C81,C84,C87,C90,C93,C96,C99,C102,C105,C109,C115,C118,C121,C125,C129,C132,C135,C140,C147:C220,C223,C226,C229,C232,C234,C236,C238,C240,C243,C246,C249,C259,C262,C265,C268,C272,C276,C279,C282,C285,C290,C293,C296,C299,C302,C305,C308,C311,C314,C317,C320,C323,C327,C331,C334,C337,C340,C344,C348,C352,C354,C357,C361,C364,C367,C371,C374,C379,C382,C385,C388,C391,C396:C416)/188</f>
        <v>0</v>
      </c>
      <c r="D10" s="40">
        <f>COUNTA(D290,D293,D296,D299,D302,D305,D308,D311,D314,D317,D320,D323,D327,D331,D334,D337,D340,D344,D348,D352,D354,D357,D361,D364,D367,D371,D374,D379,D382,D385,D388,D391)/32</f>
        <v>0</v>
      </c>
      <c r="E10" s="40">
        <f>COUNTA(E13,E15,E18,E21,E24,E27,E30,E33,E36,E39,E42,E45,E48,E51,E54,E57,E60,E63,E66,E70,E73,E75,E78,E81,E84,E87,E90,E93,E96,E99,E102,E105,E109,E115,E118,E121,E125,E129,E132,E135,E140,E223,E226,E229,E232,E234,E236,E238,E240,E243,E246,E249,E259,E262,E265,E268,E272,E276,E279,E282,E285)/61</f>
        <v>0.62295081967213117</v>
      </c>
      <c r="F10" s="40">
        <f>COUNTA(F13,F15,F18,F21,F24,F27,F30,F33,F36,F39,F42,F45,F48,F51,F54,F57,F60,F63,F66,F70,F73,F75,F78,F81,F84,F87,F90,F93,F96,F99,F102,F105,F109,F115,F118,F121,F125,F129,F132,F135,F140)/41</f>
        <v>0.92682926829268297</v>
      </c>
      <c r="G10" s="40">
        <f>COUNTA(G14,G16:G17,G19:G20,G22:G23,G25:G26,G28:G29,G31:G32,G34:G35,G37:G38,G40:G41,G43:G44,G46:G47,G49:G50,G52:G53,G55:G56,G58:G59,G61:G62,G64:G65,G67:G69,G71:G72,G74,G76:G77,G79:G80,G82:G83,G85:G86,G88:G89,G91:G92,G94:G95,G97:G98,G100:G101,G103:G104,G106:G108,G110:G114,G116:G117,G119:G120,G122:G124,G126:G128,G130:G131,G133:G134,G136:G139,G141:G144,G147:G220)/165</f>
        <v>0.93939393939393945</v>
      </c>
      <c r="H10" s="40">
        <f>COUNTA(H13,H15,H18,H21,H24,H27,H30,H33,H36,H39,H42,H45,H48,H51,H54,H57,H60,H63,H66,H70,H73,H75,H78,H81,H84,H87,H90,H93,H96,H99,H102,H105,H109,H115,H118,H121,H125,H129,H132,H135,H140)/41</f>
        <v>0.95121951219512191</v>
      </c>
      <c r="I10" s="40">
        <f>COUNTA(I14,I16:I17,I19:I20,I22:I23,I25:I26,I28:I29,I31:I32,I34:I35,I37:I38,I40:I41,I43:I44,I46:I47,I49:I50,I52:I53,I55:I56,I58:I59,I61:I62,I64:I65,I67:I69,I71:I72,I74,I76:I77,I79:I80,I82:I83,I85:I86,I88:I89,I91:I92,I94:I95,I97:I98,I100:I101,I103:I104,I106:I108,I110:I114,I116:I117,I119:I120,I122:I124,I126:I128,I130:I131,I133:I134,I136:I139,I141:I144,I147:I220)/165</f>
        <v>0.92727272727272725</v>
      </c>
      <c r="J10" s="40">
        <f>COUNTA(J13,J15,J18,J21,J24,J27,J30,J33,J36,J39,J42,J45,J48,J51,J54,J57,J60,J63,J66,J70,J73,J75,J78,J81,J84,J87,J90,J93,J96,J99,J102,J105,J109,J115,J118,J121,J125,J129,J132,J135,J140)/41</f>
        <v>0</v>
      </c>
      <c r="K10" s="40">
        <f>COUNTA(K14,K16:K17,K19:K20,K22:K23,K25:K26,K28:K29,K31:K32,K34:K35,K37:K38,K40:K41,K43:K44,K46:K47,K49:K50,K52:K53,K55:K56,K58:K59,K61:K62,K64:K65,K67:K69,K71:K72,K74,K76:K77,K79:K80,K82:K83,K85:K86,K88:K89,K91:K92,K94:K95,K97:K98,K100:K101,K103:K104,K106:K108,K110:K114,K116:K117,K119:K120,K122:K124,K126:K128,K130:K131,K133:K134,K136:K139,K141:K144,K147:K220)/165</f>
        <v>0</v>
      </c>
      <c r="L10" s="40">
        <f>COUNTA(L13,L15,L18,L21,L24,L27,L30,L33,L36,L39,L42,L45,L48,L51,L54,L57,L60,L63,L66,L70,L73,L75,L78,L81,L84,L87,L90,L93,L96,L99,L102,L105,L109,L115,L118,L121,L125,L129,L132,L135,L140)/41</f>
        <v>0</v>
      </c>
      <c r="M10" s="40">
        <f>COUNTA(M14,M16:M17,M19:M20,M22:M23,M25:M26,M28:M29,M31:M32,M34:M35,M37:M38,M40:M41,M43:M44,M46:M47,M49:M50,M52:M53,M55:M56,M58:M59,M61:M62,M64:M65,M67:M69,M71:M72,M74,M76:M77,M79:M80,M82:M83,M85:M86,M88:M89,M91:M92,M94:M95,M97:M98,M100:M101,M103:M104,M106:M108,M110:M114,M116:M117,M119:M120,M122:M124,M126:M128,M130:M131,M133:M134,M136:M139,M141:M144,M147:M220,M224:M225,M227:M228,M230:M231,M233,M235,M237,M239,M241:M242,M244:M245,M247:M248,M250:M258,M260:M261,M263:M264,M266:M267,M269:M271,M273:M275,M277:M278,M280:M281,M283:M284,M286:M287,M291:M292,M294:M295,M297:M298,M300:M301,M303:M304,M306:M307,M309:M310,M312:M313,M315:M316,M318:M319,M321:M322,M324:M326,M328:M330,M332:M333,M335:M336,M338:M339,M341:M343,M345:M347,M349:M351,M353,M355:M356,M358:M360,M362:M363,M365:M366,M368:M370,M372:M373,M375:M378,M380:M381,M383:M384,M386:M387,M389:M390,M392:M393,M396:M416)/303</f>
        <v>0</v>
      </c>
    </row>
    <row r="11" spans="1:19" ht="60">
      <c r="A11" s="8" t="s">
        <v>12</v>
      </c>
      <c r="B11" s="8" t="s">
        <v>13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18</v>
      </c>
      <c r="H11" s="8" t="s">
        <v>19</v>
      </c>
      <c r="I11" s="8" t="s">
        <v>20</v>
      </c>
      <c r="J11" s="8" t="s">
        <v>21</v>
      </c>
      <c r="K11" s="8" t="s">
        <v>22</v>
      </c>
      <c r="L11" s="8" t="s">
        <v>23</v>
      </c>
      <c r="M11" s="8" t="s">
        <v>24</v>
      </c>
      <c r="N11" s="8" t="s">
        <v>25</v>
      </c>
      <c r="O11" s="8" t="s">
        <v>26</v>
      </c>
      <c r="P11" s="8" t="s">
        <v>27</v>
      </c>
      <c r="Q11" s="8" t="s">
        <v>28</v>
      </c>
      <c r="R11" s="8" t="s">
        <v>29</v>
      </c>
      <c r="S11" s="8" t="s">
        <v>30</v>
      </c>
    </row>
    <row r="12" spans="1:19">
      <c r="A12" s="9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10" t="s">
        <v>32</v>
      </c>
      <c r="B13" s="11" t="s">
        <v>33</v>
      </c>
      <c r="C13" s="12"/>
      <c r="D13" s="13"/>
      <c r="E13" s="12">
        <v>410</v>
      </c>
      <c r="F13" s="12">
        <v>0</v>
      </c>
      <c r="G13" s="14">
        <f>IF(ISNUMBER(G14), G14, "")</f>
        <v>0</v>
      </c>
      <c r="H13" s="12">
        <v>100</v>
      </c>
      <c r="I13" s="14">
        <f>IF(ISNUMBER(I14), I14, "")</f>
        <v>5</v>
      </c>
      <c r="J13" s="12"/>
      <c r="K13" s="14" t="str">
        <f>IF(ISNUMBER(K14), K14, "")</f>
        <v/>
      </c>
      <c r="L13" s="12"/>
      <c r="M13" s="14" t="str">
        <f>IF(ISNUMBER(M14), M14, "")</f>
        <v/>
      </c>
      <c r="N13" s="17" t="str">
        <f>IF(AND(B4="Quarter 1",NOT(ISBLANK(F13)),NOT(ISBLANK(F13))),G13-F13,IF(AND(B4="Quarter 2",NOT(ISBLANK(H13)),NOT(ISBLANK(H13))),I13-H13,IF(AND(B4="Quarter 3",NOT(ISBLANK(J13)),NOT(ISBLANK(J13))),K13-J13,IF(AND(B4="Quarter 4",NOT(ISBLANK(L13)),NOT(ISBLANK(L13))),M13-L13,""))))</f>
        <v/>
      </c>
      <c r="O13" s="15"/>
      <c r="P13" s="15"/>
      <c r="Q13" s="15"/>
      <c r="R13" s="15"/>
      <c r="S13" s="15"/>
    </row>
    <row r="14" spans="1:19">
      <c r="A14" s="18" t="s">
        <v>34</v>
      </c>
      <c r="B14" s="19" t="s">
        <v>35</v>
      </c>
      <c r="C14" s="13"/>
      <c r="D14" s="13"/>
      <c r="E14" s="13"/>
      <c r="F14" s="13"/>
      <c r="G14" s="20">
        <v>0</v>
      </c>
      <c r="H14" s="13"/>
      <c r="I14" s="20">
        <v>5</v>
      </c>
      <c r="J14" s="13"/>
      <c r="K14" s="20"/>
      <c r="L14" s="13"/>
      <c r="M14" s="20"/>
      <c r="N14" s="13"/>
      <c r="O14" s="13"/>
      <c r="P14" s="13"/>
      <c r="Q14" s="15"/>
      <c r="R14" s="15"/>
      <c r="S14" s="15"/>
    </row>
    <row r="15" spans="1:19" ht="25.5">
      <c r="A15" s="10" t="s">
        <v>36</v>
      </c>
      <c r="B15" s="11" t="s">
        <v>37</v>
      </c>
      <c r="C15" s="21"/>
      <c r="D15" s="13"/>
      <c r="E15" s="21">
        <v>1</v>
      </c>
      <c r="F15" s="21">
        <v>1</v>
      </c>
      <c r="G15" s="22">
        <f>IF(AND(ISNUMBER(G16),ISNUMBER(G17)), G16/G17, "")</f>
        <v>1.0357142857142858</v>
      </c>
      <c r="H15" s="21">
        <v>1</v>
      </c>
      <c r="I15" s="22">
        <f>IF(AND(ISNUMBER(I16),ISNUMBER(I17)), I16/I17, "")</f>
        <v>1</v>
      </c>
      <c r="J15" s="21"/>
      <c r="K15" s="22" t="str">
        <f>IF(AND(ISNUMBER(K16),ISNUMBER(K17)), K16/K17, "")</f>
        <v/>
      </c>
      <c r="L15" s="21"/>
      <c r="M15" s="22" t="str">
        <f>IF(AND(ISNUMBER(M16),ISNUMBER(M17)), M16/M17, "")</f>
        <v/>
      </c>
      <c r="N15" s="23" t="str">
        <f>IF(AND(B4="Quarter 1",NOT(ISBLANK(F15)),NOT(ISBLANK(F15))),G15-F15,IF(AND(B4="Quarter 2",NOT(ISBLANK(H15)),NOT(ISBLANK(H15))),I15-H15,IF(AND(B4="Quarter 3",NOT(ISBLANK(J15)),NOT(ISBLANK(J15))),K15-J15,IF(AND(B4="Quarter 4",NOT(ISBLANK(L15)),NOT(ISBLANK(L15))),M15-L15,""))))</f>
        <v/>
      </c>
      <c r="O15" s="15"/>
      <c r="P15" s="15"/>
      <c r="Q15" s="15"/>
      <c r="R15" s="15"/>
      <c r="S15" s="15"/>
    </row>
    <row r="16" spans="1:19" ht="25.5">
      <c r="A16" s="18" t="s">
        <v>38</v>
      </c>
      <c r="B16" s="19" t="s">
        <v>39</v>
      </c>
      <c r="C16" s="13"/>
      <c r="D16" s="13"/>
      <c r="E16" s="13"/>
      <c r="F16" s="13"/>
      <c r="G16" s="20">
        <v>58</v>
      </c>
      <c r="H16" s="13"/>
      <c r="I16" s="20">
        <v>5</v>
      </c>
      <c r="J16" s="13"/>
      <c r="K16" s="20"/>
      <c r="L16" s="13"/>
      <c r="M16" s="20"/>
      <c r="N16" s="13"/>
      <c r="O16" s="13"/>
      <c r="P16" s="13"/>
      <c r="Q16" s="15"/>
      <c r="R16" s="15"/>
      <c r="S16" s="15"/>
    </row>
    <row r="17" spans="1:19">
      <c r="A17" s="18" t="s">
        <v>40</v>
      </c>
      <c r="B17" s="19" t="s">
        <v>41</v>
      </c>
      <c r="C17" s="13"/>
      <c r="D17" s="13"/>
      <c r="E17" s="13"/>
      <c r="F17" s="13"/>
      <c r="G17" s="20">
        <v>56</v>
      </c>
      <c r="H17" s="13"/>
      <c r="I17" s="20">
        <v>5</v>
      </c>
      <c r="J17" s="13"/>
      <c r="K17" s="20"/>
      <c r="L17" s="13"/>
      <c r="M17" s="20"/>
      <c r="N17" s="13"/>
      <c r="O17" s="13"/>
      <c r="P17" s="13"/>
      <c r="Q17" s="15"/>
      <c r="R17" s="15"/>
      <c r="S17" s="15"/>
    </row>
    <row r="18" spans="1:19">
      <c r="A18" s="10" t="s">
        <v>42</v>
      </c>
      <c r="B18" s="11" t="s">
        <v>43</v>
      </c>
      <c r="C18" s="21"/>
      <c r="D18" s="13"/>
      <c r="E18" s="21">
        <v>1</v>
      </c>
      <c r="F18" s="21">
        <v>0.25</v>
      </c>
      <c r="G18" s="22">
        <f>IF(AND(ISNUMBER(G19),ISNUMBER(G20)), G19/G20, "")</f>
        <v>0.8</v>
      </c>
      <c r="H18" s="21">
        <v>1</v>
      </c>
      <c r="I18" s="22">
        <f>IF(AND(ISNUMBER(I19),ISNUMBER(I20)), I19/I20, "")</f>
        <v>0.7142857142857143</v>
      </c>
      <c r="J18" s="21"/>
      <c r="K18" s="22" t="str">
        <f>IF(AND(ISNUMBER(K19),ISNUMBER(K20)), K19/K20, "")</f>
        <v/>
      </c>
      <c r="L18" s="21"/>
      <c r="M18" s="22" t="str">
        <f>IF(AND(ISNUMBER(M19),ISNUMBER(M20)), M19/M20, "")</f>
        <v/>
      </c>
      <c r="N18" s="23" t="str">
        <f>IF(AND(B4="Quarter 1",NOT(ISBLANK(F18)),NOT(ISBLANK(F18))),G18-F18,IF(AND(B4="Quarter 2",NOT(ISBLANK(H18)),NOT(ISBLANK(H18))),I18-H18,IF(AND(B4="Quarter 3",NOT(ISBLANK(J18)),NOT(ISBLANK(J18))),K18-J18,IF(AND(B4="Quarter 4",NOT(ISBLANK(L18)),NOT(ISBLANK(L18))),M18-L18,""))))</f>
        <v/>
      </c>
      <c r="O18" s="15"/>
      <c r="P18" s="15"/>
      <c r="Q18" s="15"/>
      <c r="R18" s="15"/>
      <c r="S18" s="15"/>
    </row>
    <row r="19" spans="1:19">
      <c r="A19" s="18" t="s">
        <v>44</v>
      </c>
      <c r="B19" s="19" t="s">
        <v>45</v>
      </c>
      <c r="C19" s="13"/>
      <c r="D19" s="13"/>
      <c r="E19" s="13"/>
      <c r="F19" s="13"/>
      <c r="G19" s="20">
        <v>4</v>
      </c>
      <c r="H19" s="13"/>
      <c r="I19" s="20">
        <v>5</v>
      </c>
      <c r="J19" s="13"/>
      <c r="K19" s="20"/>
      <c r="L19" s="13"/>
      <c r="M19" s="20"/>
      <c r="N19" s="13"/>
      <c r="O19" s="13"/>
      <c r="P19" s="13"/>
      <c r="Q19" s="15"/>
      <c r="R19" s="15"/>
      <c r="S19" s="15"/>
    </row>
    <row r="20" spans="1:19">
      <c r="A20" s="18" t="s">
        <v>46</v>
      </c>
      <c r="B20" s="19" t="s">
        <v>47</v>
      </c>
      <c r="C20" s="13"/>
      <c r="D20" s="13"/>
      <c r="E20" s="13"/>
      <c r="F20" s="13"/>
      <c r="G20" s="20">
        <v>5</v>
      </c>
      <c r="H20" s="13"/>
      <c r="I20" s="20">
        <v>7</v>
      </c>
      <c r="J20" s="13"/>
      <c r="K20" s="20"/>
      <c r="L20" s="13"/>
      <c r="M20" s="20"/>
      <c r="N20" s="13"/>
      <c r="O20" s="13"/>
      <c r="P20" s="13"/>
      <c r="Q20" s="15"/>
      <c r="R20" s="15"/>
      <c r="S20" s="15"/>
    </row>
    <row r="21" spans="1:19" ht="25.5">
      <c r="A21" s="10" t="s">
        <v>48</v>
      </c>
      <c r="B21" s="11" t="s">
        <v>49</v>
      </c>
      <c r="C21" s="21"/>
      <c r="D21" s="13"/>
      <c r="E21" s="21">
        <v>1</v>
      </c>
      <c r="F21" s="21">
        <v>1</v>
      </c>
      <c r="G21" s="22">
        <f>IF(AND(ISNUMBER(G22),ISNUMBER(G23)), G22/G23, "")</f>
        <v>1</v>
      </c>
      <c r="H21" s="21">
        <v>1</v>
      </c>
      <c r="I21" s="22">
        <f>IF(AND(ISNUMBER(I22),ISNUMBER(I23)), I22/I23, "")</f>
        <v>1</v>
      </c>
      <c r="J21" s="21"/>
      <c r="K21" s="22" t="str">
        <f>IF(AND(ISNUMBER(K22),ISNUMBER(K23)), K22/K23, "")</f>
        <v/>
      </c>
      <c r="L21" s="21"/>
      <c r="M21" s="22" t="str">
        <f>IF(AND(ISNUMBER(M22),ISNUMBER(M23)), M22/M23, "")</f>
        <v/>
      </c>
      <c r="N21" s="23" t="str">
        <f>IF(AND(B4="Quarter 1",NOT(ISBLANK(F21)),NOT(ISBLANK(F21))),G21-F21,IF(AND(B4="Quarter 2",NOT(ISBLANK(H21)),NOT(ISBLANK(H21))),I21-H21,IF(AND(B4="Quarter 3",NOT(ISBLANK(J21)),NOT(ISBLANK(J21))),K21-J21,IF(AND(B4="Quarter 4",NOT(ISBLANK(L21)),NOT(ISBLANK(L21))),M21-L21,""))))</f>
        <v/>
      </c>
      <c r="O21" s="15"/>
      <c r="P21" s="15"/>
      <c r="Q21" s="15"/>
      <c r="R21" s="15"/>
      <c r="S21" s="15"/>
    </row>
    <row r="22" spans="1:19">
      <c r="A22" s="18" t="s">
        <v>50</v>
      </c>
      <c r="B22" s="19" t="s">
        <v>51</v>
      </c>
      <c r="C22" s="13"/>
      <c r="D22" s="13"/>
      <c r="E22" s="13"/>
      <c r="F22" s="13"/>
      <c r="G22" s="20">
        <v>910</v>
      </c>
      <c r="H22" s="13"/>
      <c r="I22" s="20">
        <v>236</v>
      </c>
      <c r="J22" s="13"/>
      <c r="K22" s="20"/>
      <c r="L22" s="13"/>
      <c r="M22" s="20"/>
      <c r="N22" s="13"/>
      <c r="O22" s="13"/>
      <c r="P22" s="13"/>
      <c r="Q22" s="15"/>
      <c r="R22" s="15"/>
      <c r="S22" s="15"/>
    </row>
    <row r="23" spans="1:19">
      <c r="A23" s="18" t="s">
        <v>52</v>
      </c>
      <c r="B23" s="19" t="s">
        <v>53</v>
      </c>
      <c r="C23" s="13"/>
      <c r="D23" s="13"/>
      <c r="E23" s="13"/>
      <c r="F23" s="13"/>
      <c r="G23" s="20">
        <v>910</v>
      </c>
      <c r="H23" s="13"/>
      <c r="I23" s="20">
        <v>236</v>
      </c>
      <c r="J23" s="13"/>
      <c r="K23" s="20"/>
      <c r="L23" s="13"/>
      <c r="M23" s="20"/>
      <c r="N23" s="13"/>
      <c r="O23" s="13"/>
      <c r="P23" s="13"/>
      <c r="Q23" s="15"/>
      <c r="R23" s="15"/>
      <c r="S23" s="15"/>
    </row>
    <row r="24" spans="1:19">
      <c r="A24" s="10" t="s">
        <v>54</v>
      </c>
      <c r="B24" s="11" t="s">
        <v>55</v>
      </c>
      <c r="C24" s="21"/>
      <c r="D24" s="13"/>
      <c r="E24" s="21">
        <v>1</v>
      </c>
      <c r="F24" s="21">
        <v>1</v>
      </c>
      <c r="G24" s="22">
        <f>IF(AND(ISNUMBER(G25),ISNUMBER(G26)), G25/G26, "")</f>
        <v>1</v>
      </c>
      <c r="H24" s="21">
        <v>1</v>
      </c>
      <c r="I24" s="22">
        <f>IF(AND(ISNUMBER(I25),ISNUMBER(I26)), I25/I26, "")</f>
        <v>1</v>
      </c>
      <c r="J24" s="21"/>
      <c r="K24" s="22" t="str">
        <f>IF(AND(ISNUMBER(K25),ISNUMBER(K26)), K25/K26, "")</f>
        <v/>
      </c>
      <c r="L24" s="21"/>
      <c r="M24" s="22" t="str">
        <f>IF(AND(ISNUMBER(M25),ISNUMBER(M26)), M25/M26, "")</f>
        <v/>
      </c>
      <c r="N24" s="23" t="str">
        <f>IF(AND(B4="Quarter 1",NOT(ISBLANK(F24)),NOT(ISBLANK(F24))),G24-F24,IF(AND(B4="Quarter 2",NOT(ISBLANK(H24)),NOT(ISBLANK(H24))),I24-H24,IF(AND(B4="Quarter 3",NOT(ISBLANK(J24)),NOT(ISBLANK(J24))),K24-J24,IF(AND(B4="Quarter 4",NOT(ISBLANK(L24)),NOT(ISBLANK(L24))),M24-L24,""))))</f>
        <v/>
      </c>
      <c r="O24" s="15"/>
      <c r="P24" s="15"/>
      <c r="Q24" s="15"/>
      <c r="R24" s="15"/>
      <c r="S24" s="15"/>
    </row>
    <row r="25" spans="1:19">
      <c r="A25" s="18" t="s">
        <v>56</v>
      </c>
      <c r="B25" s="19" t="s">
        <v>57</v>
      </c>
      <c r="C25" s="13"/>
      <c r="D25" s="13"/>
      <c r="E25" s="13"/>
      <c r="F25" s="13"/>
      <c r="G25" s="20">
        <v>4</v>
      </c>
      <c r="H25" s="13"/>
      <c r="I25" s="20">
        <v>4</v>
      </c>
      <c r="J25" s="13"/>
      <c r="K25" s="20"/>
      <c r="L25" s="13"/>
      <c r="M25" s="20"/>
      <c r="N25" s="13"/>
      <c r="O25" s="13"/>
      <c r="P25" s="13"/>
      <c r="Q25" s="15"/>
      <c r="R25" s="15"/>
      <c r="S25" s="15"/>
    </row>
    <row r="26" spans="1:19">
      <c r="A26" s="18" t="s">
        <v>58</v>
      </c>
      <c r="B26" s="19" t="s">
        <v>59</v>
      </c>
      <c r="C26" s="13"/>
      <c r="D26" s="13"/>
      <c r="E26" s="13"/>
      <c r="F26" s="13"/>
      <c r="G26" s="20">
        <v>4</v>
      </c>
      <c r="H26" s="13"/>
      <c r="I26" s="20">
        <v>4</v>
      </c>
      <c r="J26" s="13"/>
      <c r="K26" s="20"/>
      <c r="L26" s="13"/>
      <c r="M26" s="20"/>
      <c r="N26" s="13"/>
      <c r="O26" s="13"/>
      <c r="P26" s="13"/>
      <c r="Q26" s="15"/>
      <c r="R26" s="15"/>
      <c r="S26" s="15"/>
    </row>
    <row r="27" spans="1:19" ht="25.5">
      <c r="A27" s="10" t="s">
        <v>60</v>
      </c>
      <c r="B27" s="11" t="s">
        <v>61</v>
      </c>
      <c r="C27" s="12"/>
      <c r="D27" s="13"/>
      <c r="E27" s="12">
        <v>120</v>
      </c>
      <c r="F27" s="12">
        <v>30</v>
      </c>
      <c r="G27" s="14">
        <f>IF(AND(ISNUMBER(G28),ISNUMBER(G29)), G28/G29, "")</f>
        <v>0.66666666666666663</v>
      </c>
      <c r="H27" s="12">
        <v>30</v>
      </c>
      <c r="I27" s="14">
        <f>IF(AND(ISNUMBER(I28),ISNUMBER(I29)), I28/I29, "")</f>
        <v>0.625</v>
      </c>
      <c r="J27" s="12"/>
      <c r="K27" s="14" t="str">
        <f>IF(AND(ISNUMBER(K28),ISNUMBER(K29)), K28/K29, "")</f>
        <v/>
      </c>
      <c r="L27" s="12"/>
      <c r="M27" s="14" t="str">
        <f>IF(AND(ISNUMBER(M28),ISNUMBER(M29)), M28/M29, "")</f>
        <v/>
      </c>
      <c r="N27" s="17" t="str">
        <f>IF(AND(B4="Quarter 1",NOT(ISBLANK(F27)),NOT(ISBLANK(F27))),G27-F27,IF(AND(B4="Quarter 2",NOT(ISBLANK(H27)),NOT(ISBLANK(H27))),I27-H27,IF(AND(B4="Quarter 3",NOT(ISBLANK(J27)),NOT(ISBLANK(J27))),K27-J27,IF(AND(B4="Quarter 4",NOT(ISBLANK(L27)),NOT(ISBLANK(L27))),M27-L27,""))))</f>
        <v/>
      </c>
      <c r="O27" s="15"/>
      <c r="P27" s="15"/>
      <c r="Q27" s="15"/>
      <c r="R27" s="15"/>
      <c r="S27" s="15"/>
    </row>
    <row r="28" spans="1:19" ht="38.25">
      <c r="A28" s="18" t="s">
        <v>62</v>
      </c>
      <c r="B28" s="19" t="s">
        <v>63</v>
      </c>
      <c r="C28" s="13"/>
      <c r="D28" s="13"/>
      <c r="E28" s="13"/>
      <c r="F28" s="13"/>
      <c r="G28" s="20">
        <v>30</v>
      </c>
      <c r="H28" s="13"/>
      <c r="I28" s="20">
        <v>30</v>
      </c>
      <c r="J28" s="13"/>
      <c r="K28" s="20"/>
      <c r="L28" s="13"/>
      <c r="M28" s="20"/>
      <c r="N28" s="13"/>
      <c r="O28" s="13"/>
      <c r="P28" s="13"/>
      <c r="Q28" s="15"/>
      <c r="R28" s="15"/>
      <c r="S28" s="15"/>
    </row>
    <row r="29" spans="1:19">
      <c r="A29" s="18" t="s">
        <v>64</v>
      </c>
      <c r="B29" s="19" t="s">
        <v>65</v>
      </c>
      <c r="C29" s="13"/>
      <c r="D29" s="13"/>
      <c r="E29" s="13"/>
      <c r="F29" s="13"/>
      <c r="G29" s="20">
        <v>45</v>
      </c>
      <c r="H29" s="13"/>
      <c r="I29" s="20">
        <v>48</v>
      </c>
      <c r="J29" s="13"/>
      <c r="K29" s="20"/>
      <c r="L29" s="13"/>
      <c r="M29" s="20"/>
      <c r="N29" s="13"/>
      <c r="O29" s="13"/>
      <c r="P29" s="13"/>
      <c r="Q29" s="15"/>
      <c r="R29" s="15"/>
      <c r="S29" s="15"/>
    </row>
    <row r="30" spans="1:19">
      <c r="A30" s="10" t="s">
        <v>66</v>
      </c>
      <c r="B30" s="11" t="s">
        <v>67</v>
      </c>
      <c r="C30" s="21"/>
      <c r="D30" s="13"/>
      <c r="E30" s="21"/>
      <c r="F30" s="21"/>
      <c r="G30" s="22" t="str">
        <f>IF(AND(ISNUMBER(G31),ISNUMBER(G32)), G31/G32, "")</f>
        <v/>
      </c>
      <c r="H30" s="21"/>
      <c r="I30" s="22" t="str">
        <f>IF(AND(ISNUMBER(I31),ISNUMBER(I32)), I31/I32, "")</f>
        <v/>
      </c>
      <c r="J30" s="21"/>
      <c r="K30" s="22" t="str">
        <f>IF(AND(ISNUMBER(K31),ISNUMBER(K32)), K31/K32, "")</f>
        <v/>
      </c>
      <c r="L30" s="21"/>
      <c r="M30" s="22" t="str">
        <f>IF(AND(ISNUMBER(M31),ISNUMBER(M32)), M31/M32, "")</f>
        <v/>
      </c>
      <c r="N30" s="23" t="str">
        <f>IF(AND(B4="Quarter 1",NOT(ISBLANK(F30)),NOT(ISBLANK(F30))),G30-F30,IF(AND(B4="Quarter 2",NOT(ISBLANK(H30)),NOT(ISBLANK(H30))),I30-H30,IF(AND(B4="Quarter 3",NOT(ISBLANK(J30)),NOT(ISBLANK(J30))),K30-J30,IF(AND(B4="Quarter 4",NOT(ISBLANK(L30)),NOT(ISBLANK(L30))),M30-L30,""))))</f>
        <v/>
      </c>
      <c r="O30" s="15"/>
      <c r="P30" s="15"/>
      <c r="Q30" s="15"/>
      <c r="R30" s="15"/>
      <c r="S30" s="15"/>
    </row>
    <row r="31" spans="1:19">
      <c r="A31" s="18" t="s">
        <v>68</v>
      </c>
      <c r="B31" s="19" t="s">
        <v>69</v>
      </c>
      <c r="C31" s="13"/>
      <c r="D31" s="13"/>
      <c r="E31" s="13"/>
      <c r="F31" s="13"/>
      <c r="G31" s="20"/>
      <c r="H31" s="13"/>
      <c r="I31" s="20"/>
      <c r="J31" s="13"/>
      <c r="K31" s="20"/>
      <c r="L31" s="13"/>
      <c r="M31" s="20"/>
      <c r="N31" s="13"/>
      <c r="O31" s="13"/>
      <c r="P31" s="13"/>
      <c r="Q31" s="15"/>
      <c r="R31" s="15"/>
      <c r="S31" s="15"/>
    </row>
    <row r="32" spans="1:19">
      <c r="A32" s="18" t="s">
        <v>70</v>
      </c>
      <c r="B32" s="19" t="s">
        <v>71</v>
      </c>
      <c r="C32" s="13"/>
      <c r="D32" s="13"/>
      <c r="E32" s="13"/>
      <c r="F32" s="13"/>
      <c r="G32" s="20"/>
      <c r="H32" s="13"/>
      <c r="I32" s="20"/>
      <c r="J32" s="13"/>
      <c r="K32" s="20"/>
      <c r="L32" s="13"/>
      <c r="M32" s="20"/>
      <c r="N32" s="13"/>
      <c r="O32" s="13"/>
      <c r="P32" s="13"/>
      <c r="Q32" s="15"/>
      <c r="R32" s="15"/>
      <c r="S32" s="15"/>
    </row>
    <row r="33" spans="1:19">
      <c r="A33" s="10" t="s">
        <v>72</v>
      </c>
      <c r="B33" s="11" t="s">
        <v>73</v>
      </c>
      <c r="C33" s="24"/>
      <c r="D33" s="13"/>
      <c r="E33" s="24"/>
      <c r="F33" s="24"/>
      <c r="G33" s="25" t="str">
        <f>IF(AND(ISNUMBER(G34),ISNUMBER(G35)), G34/G35, "")</f>
        <v/>
      </c>
      <c r="H33" s="24"/>
      <c r="I33" s="25" t="str">
        <f>IF(AND(ISNUMBER(I34),ISNUMBER(I35)), I34/I35, "")</f>
        <v/>
      </c>
      <c r="J33" s="24"/>
      <c r="K33" s="25" t="str">
        <f>IF(AND(ISNUMBER(K34),ISNUMBER(K35)), K34/K35, "")</f>
        <v/>
      </c>
      <c r="L33" s="24"/>
      <c r="M33" s="25" t="str">
        <f>IF(AND(ISNUMBER(M34),ISNUMBER(M35)), M34/M35, "")</f>
        <v/>
      </c>
      <c r="N33" s="26" t="str">
        <f>IF(AND(B4="Quarter 1",NOT(ISBLANK(F33)),NOT(ISBLANK(F33))),G33-F33,IF(AND(B4="Quarter 2",NOT(ISBLANK(H33)),NOT(ISBLANK(H33))),I33-H33,IF(AND(B4="Quarter 3",NOT(ISBLANK(J33)),NOT(ISBLANK(J33))),K33-J33,IF(AND(B4="Quarter 4",NOT(ISBLANK(L33)),NOT(ISBLANK(L33))),M33-L33,""))))</f>
        <v/>
      </c>
      <c r="O33" s="15"/>
      <c r="P33" s="15"/>
      <c r="Q33" s="15"/>
      <c r="R33" s="15"/>
      <c r="S33" s="15"/>
    </row>
    <row r="34" spans="1:19">
      <c r="A34" s="18" t="s">
        <v>74</v>
      </c>
      <c r="B34" s="19" t="s">
        <v>75</v>
      </c>
      <c r="C34" s="13"/>
      <c r="D34" s="13"/>
      <c r="E34" s="13"/>
      <c r="F34" s="13"/>
      <c r="G34" s="20"/>
      <c r="H34" s="13"/>
      <c r="I34" s="20"/>
      <c r="J34" s="13"/>
      <c r="K34" s="20"/>
      <c r="L34" s="13"/>
      <c r="M34" s="20"/>
      <c r="N34" s="13"/>
      <c r="O34" s="13"/>
      <c r="P34" s="13"/>
      <c r="Q34" s="15"/>
      <c r="R34" s="15"/>
      <c r="S34" s="15"/>
    </row>
    <row r="35" spans="1:19">
      <c r="A35" s="18" t="s">
        <v>76</v>
      </c>
      <c r="B35" s="19" t="s">
        <v>77</v>
      </c>
      <c r="C35" s="13"/>
      <c r="D35" s="13"/>
      <c r="E35" s="13"/>
      <c r="F35" s="13"/>
      <c r="G35" s="20"/>
      <c r="H35" s="13"/>
      <c r="I35" s="20"/>
      <c r="J35" s="13"/>
      <c r="K35" s="20"/>
      <c r="L35" s="13"/>
      <c r="M35" s="20"/>
      <c r="N35" s="13"/>
      <c r="O35" s="13"/>
      <c r="P35" s="13"/>
      <c r="Q35" s="15"/>
      <c r="R35" s="15"/>
      <c r="S35" s="15"/>
    </row>
    <row r="36" spans="1:19">
      <c r="A36" s="10" t="s">
        <v>78</v>
      </c>
      <c r="B36" s="11" t="s">
        <v>79</v>
      </c>
      <c r="C36" s="21"/>
      <c r="D36" s="13"/>
      <c r="E36" s="21">
        <v>1</v>
      </c>
      <c r="F36" s="21">
        <v>0.25</v>
      </c>
      <c r="G36" s="22">
        <f>IF(AND(ISNUMBER(G37),ISNUMBER(G38)), G37/G38, "")</f>
        <v>1</v>
      </c>
      <c r="H36" s="21">
        <v>0</v>
      </c>
      <c r="I36" s="22">
        <f>IF(AND(ISNUMBER(I37),ISNUMBER(I38)), I37/I38, "")</f>
        <v>0</v>
      </c>
      <c r="J36" s="21"/>
      <c r="K36" s="22" t="str">
        <f>IF(AND(ISNUMBER(K37),ISNUMBER(K38)), K37/K38, "")</f>
        <v/>
      </c>
      <c r="L36" s="21"/>
      <c r="M36" s="22" t="str">
        <f>IF(AND(ISNUMBER(M37),ISNUMBER(M38)), M37/M38, "")</f>
        <v/>
      </c>
      <c r="N36" s="23" t="str">
        <f>IF(AND(B4="Quarter 1",NOT(ISBLANK(F36)),NOT(ISBLANK(F36))),G36-F36,IF(AND(B4="Quarter 2",NOT(ISBLANK(H36)),NOT(ISBLANK(H36))),I36-H36,IF(AND(B4="Quarter 3",NOT(ISBLANK(J36)),NOT(ISBLANK(J36))),K36-J36,IF(AND(B4="Quarter 4",NOT(ISBLANK(L36)),NOT(ISBLANK(L36))),M36-L36,""))))</f>
        <v/>
      </c>
      <c r="O36" s="15"/>
      <c r="P36" s="15"/>
      <c r="Q36" s="15"/>
      <c r="R36" s="15"/>
      <c r="S36" s="15"/>
    </row>
    <row r="37" spans="1:19">
      <c r="A37" s="18" t="s">
        <v>80</v>
      </c>
      <c r="B37" s="19" t="s">
        <v>81</v>
      </c>
      <c r="C37" s="13"/>
      <c r="D37" s="13"/>
      <c r="E37" s="13"/>
      <c r="F37" s="13"/>
      <c r="G37" s="20">
        <v>3.6</v>
      </c>
      <c r="H37" s="13"/>
      <c r="I37" s="20">
        <v>0</v>
      </c>
      <c r="J37" s="13"/>
      <c r="K37" s="20"/>
      <c r="L37" s="13"/>
      <c r="M37" s="20"/>
      <c r="N37" s="13"/>
      <c r="O37" s="13"/>
      <c r="P37" s="13"/>
      <c r="Q37" s="15"/>
      <c r="R37" s="15"/>
      <c r="S37" s="15"/>
    </row>
    <row r="38" spans="1:19">
      <c r="A38" s="18" t="s">
        <v>82</v>
      </c>
      <c r="B38" s="19" t="s">
        <v>83</v>
      </c>
      <c r="C38" s="13"/>
      <c r="D38" s="13"/>
      <c r="E38" s="13"/>
      <c r="F38" s="13"/>
      <c r="G38" s="20">
        <v>3.6</v>
      </c>
      <c r="H38" s="13"/>
      <c r="I38" s="20">
        <v>3</v>
      </c>
      <c r="J38" s="13"/>
      <c r="K38" s="20"/>
      <c r="L38" s="13"/>
      <c r="M38" s="20"/>
      <c r="N38" s="13"/>
      <c r="O38" s="13"/>
      <c r="P38" s="13"/>
      <c r="Q38" s="15"/>
      <c r="R38" s="15"/>
      <c r="S38" s="15"/>
    </row>
    <row r="39" spans="1:19">
      <c r="A39" s="10" t="s">
        <v>84</v>
      </c>
      <c r="B39" s="11" t="s">
        <v>85</v>
      </c>
      <c r="C39" s="27"/>
      <c r="D39" s="13"/>
      <c r="E39" s="27">
        <v>9.1</v>
      </c>
      <c r="F39" s="27">
        <v>3.6</v>
      </c>
      <c r="G39" s="28">
        <f>IF(AND(ISNUMBER(G40),ISNUMBER(G41)), G40+G41, "")</f>
        <v>13.6</v>
      </c>
      <c r="H39" s="27">
        <v>3.6</v>
      </c>
      <c r="I39" s="28">
        <f>IF(AND(ISNUMBER(I40),ISNUMBER(I41)), I40+I41, "")</f>
        <v>14</v>
      </c>
      <c r="J39" s="27"/>
      <c r="K39" s="28" t="str">
        <f>IF(AND(ISNUMBER(K40),ISNUMBER(K41)), K40+K41, "")</f>
        <v/>
      </c>
      <c r="L39" s="27"/>
      <c r="M39" s="28" t="str">
        <f>IF(AND(ISNUMBER(M40),ISNUMBER(M41)), M40+M41, "")</f>
        <v/>
      </c>
      <c r="N39" s="29" t="str">
        <f>IF(AND(B4="Quarter 1",NOT(ISBLANK(F39)),NOT(ISBLANK(F39))),G39-F39,IF(AND(B4="Quarter 2",NOT(ISBLANK(H39)),NOT(ISBLANK(H39))),I39-H39,IF(AND(B4="Quarter 3",NOT(ISBLANK(J39)),NOT(ISBLANK(J39))),K39-J39,IF(AND(B4="Quarter 4",NOT(ISBLANK(L39)),NOT(ISBLANK(L39))),M39-L39,""))))</f>
        <v/>
      </c>
      <c r="O39" s="15"/>
      <c r="P39" s="15"/>
      <c r="Q39" s="15"/>
      <c r="R39" s="15"/>
      <c r="S39" s="15"/>
    </row>
    <row r="40" spans="1:19">
      <c r="A40" s="18" t="s">
        <v>86</v>
      </c>
      <c r="B40" s="19" t="s">
        <v>87</v>
      </c>
      <c r="C40" s="13"/>
      <c r="D40" s="13"/>
      <c r="E40" s="13"/>
      <c r="F40" s="13"/>
      <c r="G40" s="20">
        <v>3.6</v>
      </c>
      <c r="H40" s="13"/>
      <c r="I40" s="20">
        <v>3</v>
      </c>
      <c r="J40" s="13"/>
      <c r="K40" s="20"/>
      <c r="L40" s="13"/>
      <c r="M40" s="20"/>
      <c r="N40" s="13"/>
      <c r="O40" s="13"/>
      <c r="P40" s="13"/>
      <c r="Q40" s="15"/>
      <c r="R40" s="15"/>
      <c r="S40" s="15"/>
    </row>
    <row r="41" spans="1:19">
      <c r="A41" s="18" t="s">
        <v>88</v>
      </c>
      <c r="B41" s="19" t="s">
        <v>89</v>
      </c>
      <c r="C41" s="13"/>
      <c r="D41" s="13"/>
      <c r="E41" s="13"/>
      <c r="F41" s="13"/>
      <c r="G41" s="20">
        <v>10</v>
      </c>
      <c r="H41" s="13"/>
      <c r="I41" s="20">
        <v>11</v>
      </c>
      <c r="J41" s="13"/>
      <c r="K41" s="20"/>
      <c r="L41" s="13"/>
      <c r="M41" s="20"/>
      <c r="N41" s="13"/>
      <c r="O41" s="13"/>
      <c r="P41" s="13"/>
      <c r="Q41" s="15"/>
      <c r="R41" s="15"/>
      <c r="S41" s="15"/>
    </row>
    <row r="42" spans="1:19">
      <c r="A42" s="10" t="s">
        <v>90</v>
      </c>
      <c r="B42" s="11" t="s">
        <v>91</v>
      </c>
      <c r="C42" s="30"/>
      <c r="D42" s="13"/>
      <c r="E42" s="30">
        <v>1</v>
      </c>
      <c r="F42" s="30">
        <v>1</v>
      </c>
      <c r="G42" s="31">
        <f>IF(AND(ISNUMBER(G43),ISNUMBER(G44)), G43/G44, "")</f>
        <v>0.8</v>
      </c>
      <c r="H42" s="30">
        <v>1</v>
      </c>
      <c r="I42" s="31">
        <f>IF(AND(ISNUMBER(I43),ISNUMBER(I44)), I43/I44, "")</f>
        <v>0.65384615384615385</v>
      </c>
      <c r="J42" s="30"/>
      <c r="K42" s="31" t="str">
        <f>IF(AND(ISNUMBER(K43),ISNUMBER(K44)), K43/K44, "")</f>
        <v/>
      </c>
      <c r="L42" s="30"/>
      <c r="M42" s="31" t="str">
        <f>IF(AND(ISNUMBER(M43),ISNUMBER(M44)), M43/M44, "")</f>
        <v/>
      </c>
      <c r="N42" s="32" t="str">
        <f>IF(AND(B4="Quarter 1",NOT(ISBLANK(F42)),NOT(ISBLANK(F42))),G42-F42,IF(AND(B4="Quarter 2",NOT(ISBLANK(H42)),NOT(ISBLANK(H42))),I42-H42,IF(AND(B4="Quarter 3",NOT(ISBLANK(J42)),NOT(ISBLANK(J42))),K42-J42,IF(AND(B4="Quarter 4",NOT(ISBLANK(L42)),NOT(ISBLANK(L42))),M42-L42,""))))</f>
        <v/>
      </c>
      <c r="O42" s="15"/>
      <c r="P42" s="15"/>
      <c r="Q42" s="15"/>
      <c r="R42" s="15"/>
      <c r="S42" s="15"/>
    </row>
    <row r="43" spans="1:19">
      <c r="A43" s="18" t="s">
        <v>92</v>
      </c>
      <c r="B43" s="19" t="s">
        <v>93</v>
      </c>
      <c r="C43" s="13"/>
      <c r="D43" s="13"/>
      <c r="E43" s="13"/>
      <c r="F43" s="13"/>
      <c r="G43" s="20">
        <v>20</v>
      </c>
      <c r="H43" s="13"/>
      <c r="I43" s="20">
        <v>17</v>
      </c>
      <c r="J43" s="13"/>
      <c r="K43" s="20"/>
      <c r="L43" s="13"/>
      <c r="M43" s="20"/>
      <c r="N43" s="13"/>
      <c r="O43" s="13"/>
      <c r="P43" s="13"/>
      <c r="Q43" s="15"/>
      <c r="R43" s="15"/>
      <c r="S43" s="15"/>
    </row>
    <row r="44" spans="1:19">
      <c r="A44" s="18" t="s">
        <v>94</v>
      </c>
      <c r="B44" s="19" t="s">
        <v>95</v>
      </c>
      <c r="C44" s="13"/>
      <c r="D44" s="13"/>
      <c r="E44" s="13"/>
      <c r="F44" s="13"/>
      <c r="G44" s="20">
        <v>25</v>
      </c>
      <c r="H44" s="13"/>
      <c r="I44" s="20">
        <v>26</v>
      </c>
      <c r="J44" s="13"/>
      <c r="K44" s="20"/>
      <c r="L44" s="13"/>
      <c r="M44" s="20"/>
      <c r="N44" s="13"/>
      <c r="O44" s="13"/>
      <c r="P44" s="13"/>
      <c r="Q44" s="15"/>
      <c r="R44" s="15"/>
      <c r="S44" s="15"/>
    </row>
    <row r="45" spans="1:19">
      <c r="A45" s="10" t="s">
        <v>96</v>
      </c>
      <c r="B45" s="11" t="s">
        <v>97</v>
      </c>
      <c r="C45" s="12"/>
      <c r="D45" s="13"/>
      <c r="E45" s="12">
        <v>50</v>
      </c>
      <c r="F45" s="12">
        <v>15</v>
      </c>
      <c r="G45" s="14">
        <f>IF(AND(ISNUMBER(G46),ISNUMBER(G47)), G46+G47, "")</f>
        <v>16</v>
      </c>
      <c r="H45" s="12">
        <v>7</v>
      </c>
      <c r="I45" s="14">
        <f>IF(AND(ISNUMBER(I46),ISNUMBER(I47)), I46+I47, "")</f>
        <v>7</v>
      </c>
      <c r="J45" s="12"/>
      <c r="K45" s="14" t="str">
        <f>IF(AND(ISNUMBER(K46),ISNUMBER(K47)), K46+K47, "")</f>
        <v/>
      </c>
      <c r="L45" s="12"/>
      <c r="M45" s="14" t="str">
        <f>IF(AND(ISNUMBER(M46),ISNUMBER(M47)), M46+M47, "")</f>
        <v/>
      </c>
      <c r="N45" s="17" t="str">
        <f>IF(AND(B4="Quarter 1",NOT(ISBLANK(F45)),NOT(ISBLANK(F45))),G45-F45,IF(AND(B4="Quarter 2",NOT(ISBLANK(H45)),NOT(ISBLANK(H45))),I45-H45,IF(AND(B4="Quarter 3",NOT(ISBLANK(J45)),NOT(ISBLANK(J45))),K45-J45,IF(AND(B4="Quarter 4",NOT(ISBLANK(L45)),NOT(ISBLANK(L45))),M45-L45,""))))</f>
        <v/>
      </c>
      <c r="O45" s="15"/>
      <c r="P45" s="15"/>
      <c r="Q45" s="15"/>
      <c r="R45" s="15"/>
      <c r="S45" s="15"/>
    </row>
    <row r="46" spans="1:19">
      <c r="A46" s="18" t="s">
        <v>98</v>
      </c>
      <c r="B46" s="19" t="s">
        <v>99</v>
      </c>
      <c r="C46" s="13"/>
      <c r="D46" s="13"/>
      <c r="E46" s="13"/>
      <c r="F46" s="13"/>
      <c r="G46" s="20">
        <v>15</v>
      </c>
      <c r="H46" s="13"/>
      <c r="I46" s="20">
        <v>7</v>
      </c>
      <c r="J46" s="13"/>
      <c r="K46" s="20"/>
      <c r="L46" s="13"/>
      <c r="M46" s="20"/>
      <c r="N46" s="13"/>
      <c r="O46" s="13"/>
      <c r="P46" s="13"/>
      <c r="Q46" s="15"/>
      <c r="R46" s="15"/>
      <c r="S46" s="15"/>
    </row>
    <row r="47" spans="1:19">
      <c r="A47" s="18" t="s">
        <v>100</v>
      </c>
      <c r="B47" s="19" t="s">
        <v>101</v>
      </c>
      <c r="C47" s="13"/>
      <c r="D47" s="13"/>
      <c r="E47" s="13"/>
      <c r="F47" s="13"/>
      <c r="G47" s="20">
        <v>1</v>
      </c>
      <c r="H47" s="13"/>
      <c r="I47" s="20">
        <v>0</v>
      </c>
      <c r="J47" s="13"/>
      <c r="K47" s="20"/>
      <c r="L47" s="13"/>
      <c r="M47" s="20"/>
      <c r="N47" s="13"/>
      <c r="O47" s="13"/>
      <c r="P47" s="13"/>
      <c r="Q47" s="15"/>
      <c r="R47" s="15"/>
      <c r="S47" s="15"/>
    </row>
    <row r="48" spans="1:19">
      <c r="A48" s="10" t="s">
        <v>102</v>
      </c>
      <c r="B48" s="11" t="s">
        <v>103</v>
      </c>
      <c r="C48" s="12"/>
      <c r="D48" s="13"/>
      <c r="E48" s="12">
        <v>70</v>
      </c>
      <c r="F48" s="12">
        <v>15</v>
      </c>
      <c r="G48" s="14">
        <f>IF(AND(ISNUMBER(G49),ISNUMBER(G50)), G49+G50, "")</f>
        <v>20</v>
      </c>
      <c r="H48" s="12">
        <v>7</v>
      </c>
      <c r="I48" s="14">
        <f>IF(AND(ISNUMBER(I49),ISNUMBER(I50)), I49+I50, "")</f>
        <v>7</v>
      </c>
      <c r="J48" s="12"/>
      <c r="K48" s="14" t="str">
        <f>IF(AND(ISNUMBER(K49),ISNUMBER(K50)), K49+K50, "")</f>
        <v/>
      </c>
      <c r="L48" s="12"/>
      <c r="M48" s="14" t="str">
        <f>IF(AND(ISNUMBER(M49),ISNUMBER(M50)), M49+M50, "")</f>
        <v/>
      </c>
      <c r="N48" s="17" t="str">
        <f>IF(AND(B4="Quarter 1",NOT(ISBLANK(F48)),NOT(ISBLANK(F48))),G48-F48,IF(AND(B4="Quarter 2",NOT(ISBLANK(H48)),NOT(ISBLANK(H48))),I48-H48,IF(AND(B4="Quarter 3",NOT(ISBLANK(J48)),NOT(ISBLANK(J48))),K48-J48,IF(AND(B4="Quarter 4",NOT(ISBLANK(L48)),NOT(ISBLANK(L48))),M48-L48,""))))</f>
        <v/>
      </c>
      <c r="O48" s="15"/>
      <c r="P48" s="15"/>
      <c r="Q48" s="15"/>
      <c r="R48" s="15"/>
      <c r="S48" s="15"/>
    </row>
    <row r="49" spans="1:19">
      <c r="A49" s="18" t="s">
        <v>104</v>
      </c>
      <c r="B49" s="19" t="s">
        <v>105</v>
      </c>
      <c r="C49" s="13"/>
      <c r="D49" s="13"/>
      <c r="E49" s="13"/>
      <c r="F49" s="13"/>
      <c r="G49" s="20">
        <v>19</v>
      </c>
      <c r="H49" s="13"/>
      <c r="I49" s="20">
        <v>7</v>
      </c>
      <c r="J49" s="13"/>
      <c r="K49" s="20"/>
      <c r="L49" s="13"/>
      <c r="M49" s="20"/>
      <c r="N49" s="13"/>
      <c r="O49" s="13"/>
      <c r="P49" s="13"/>
      <c r="Q49" s="15"/>
      <c r="R49" s="15"/>
      <c r="S49" s="15"/>
    </row>
    <row r="50" spans="1:19">
      <c r="A50" s="18" t="s">
        <v>106</v>
      </c>
      <c r="B50" s="19" t="s">
        <v>107</v>
      </c>
      <c r="C50" s="13"/>
      <c r="D50" s="13"/>
      <c r="E50" s="13"/>
      <c r="F50" s="13"/>
      <c r="G50" s="20">
        <v>1</v>
      </c>
      <c r="H50" s="13"/>
      <c r="I50" s="20">
        <v>0</v>
      </c>
      <c r="J50" s="13"/>
      <c r="K50" s="20"/>
      <c r="L50" s="13"/>
      <c r="M50" s="20"/>
      <c r="N50" s="13"/>
      <c r="O50" s="13"/>
      <c r="P50" s="13"/>
      <c r="Q50" s="15"/>
      <c r="R50" s="15"/>
      <c r="S50" s="15"/>
    </row>
    <row r="51" spans="1:19">
      <c r="A51" s="10" t="s">
        <v>108</v>
      </c>
      <c r="B51" s="11" t="s">
        <v>109</v>
      </c>
      <c r="C51" s="21"/>
      <c r="D51" s="13"/>
      <c r="E51" s="21">
        <v>1</v>
      </c>
      <c r="F51" s="21">
        <v>0.25</v>
      </c>
      <c r="G51" s="22">
        <f>IF(AND(ISNUMBER(G52),ISNUMBER(G53)), G52/G53, "")</f>
        <v>1</v>
      </c>
      <c r="H51" s="21">
        <v>0.97799999999999998</v>
      </c>
      <c r="I51" s="22">
        <f>IF(AND(ISNUMBER(I52),ISNUMBER(I53)), I52/I53, "")</f>
        <v>0.978494623655914</v>
      </c>
      <c r="J51" s="21"/>
      <c r="K51" s="22" t="str">
        <f>IF(AND(ISNUMBER(K52),ISNUMBER(K53)), K52/K53, "")</f>
        <v/>
      </c>
      <c r="L51" s="21"/>
      <c r="M51" s="22" t="str">
        <f>IF(AND(ISNUMBER(M52),ISNUMBER(M53)), M52/M53, "")</f>
        <v/>
      </c>
      <c r="N51" s="23" t="str">
        <f>IF(AND(B4="Quarter 1",NOT(ISBLANK(F51)),NOT(ISBLANK(F51))),G51-F51,IF(AND(B4="Quarter 2",NOT(ISBLANK(H51)),NOT(ISBLANK(H51))),I51-H51,IF(AND(B4="Quarter 3",NOT(ISBLANK(J51)),NOT(ISBLANK(J51))),K51-J51,IF(AND(B4="Quarter 4",NOT(ISBLANK(L51)),NOT(ISBLANK(L51))),M51-L51,""))))</f>
        <v/>
      </c>
      <c r="O51" s="15"/>
      <c r="P51" s="15"/>
      <c r="Q51" s="15"/>
      <c r="R51" s="15"/>
      <c r="S51" s="15"/>
    </row>
    <row r="52" spans="1:19">
      <c r="A52" s="18" t="s">
        <v>110</v>
      </c>
      <c r="B52" s="19" t="s">
        <v>111</v>
      </c>
      <c r="C52" s="13"/>
      <c r="D52" s="13"/>
      <c r="E52" s="13"/>
      <c r="F52" s="13"/>
      <c r="G52" s="20">
        <v>321</v>
      </c>
      <c r="H52" s="13"/>
      <c r="I52" s="20">
        <v>91</v>
      </c>
      <c r="J52" s="13"/>
      <c r="K52" s="20"/>
      <c r="L52" s="13"/>
      <c r="M52" s="20"/>
      <c r="N52" s="13"/>
      <c r="O52" s="13"/>
      <c r="P52" s="13"/>
      <c r="Q52" s="15"/>
      <c r="R52" s="15"/>
      <c r="S52" s="15"/>
    </row>
    <row r="53" spans="1:19">
      <c r="A53" s="18" t="s">
        <v>112</v>
      </c>
      <c r="B53" s="19" t="s">
        <v>113</v>
      </c>
      <c r="C53" s="13"/>
      <c r="D53" s="13"/>
      <c r="E53" s="13"/>
      <c r="F53" s="13"/>
      <c r="G53" s="20">
        <v>321</v>
      </c>
      <c r="H53" s="13"/>
      <c r="I53" s="20">
        <v>93</v>
      </c>
      <c r="J53" s="13"/>
      <c r="K53" s="20"/>
      <c r="L53" s="13"/>
      <c r="M53" s="20"/>
      <c r="N53" s="13"/>
      <c r="O53" s="13"/>
      <c r="P53" s="13"/>
      <c r="Q53" s="15"/>
      <c r="R53" s="15"/>
      <c r="S53" s="15"/>
    </row>
    <row r="54" spans="1:19">
      <c r="A54" s="10" t="s">
        <v>114</v>
      </c>
      <c r="B54" s="11" t="s">
        <v>115</v>
      </c>
      <c r="C54" s="21"/>
      <c r="D54" s="13"/>
      <c r="E54" s="21">
        <v>1</v>
      </c>
      <c r="F54" s="21">
        <v>0.25</v>
      </c>
      <c r="G54" s="22">
        <f>IF(AND(ISNUMBER(G55),ISNUMBER(G56)), G55/G56, "")</f>
        <v>1</v>
      </c>
      <c r="H54" s="21">
        <v>1</v>
      </c>
      <c r="I54" s="22">
        <f>IF(AND(ISNUMBER(I55),ISNUMBER(I56)), I55/I56, "")</f>
        <v>1</v>
      </c>
      <c r="J54" s="21"/>
      <c r="K54" s="22" t="str">
        <f>IF(AND(ISNUMBER(K55),ISNUMBER(K56)), K55/K56, "")</f>
        <v/>
      </c>
      <c r="L54" s="21"/>
      <c r="M54" s="22" t="str">
        <f>IF(AND(ISNUMBER(M55),ISNUMBER(M56)), M55/M56, "")</f>
        <v/>
      </c>
      <c r="N54" s="23" t="str">
        <f>IF(AND(B4="Quarter 1",NOT(ISBLANK(F54)),NOT(ISBLANK(F54))),G54-F54,IF(AND(B4="Quarter 2",NOT(ISBLANK(H54)),NOT(ISBLANK(H54))),I54-H54,IF(AND(B4="Quarter 3",NOT(ISBLANK(J54)),NOT(ISBLANK(J54))),K54-J54,IF(AND(B4="Quarter 4",NOT(ISBLANK(L54)),NOT(ISBLANK(L54))),M54-L54,""))))</f>
        <v/>
      </c>
      <c r="O54" s="15"/>
      <c r="P54" s="15"/>
      <c r="Q54" s="15"/>
      <c r="R54" s="15"/>
      <c r="S54" s="15"/>
    </row>
    <row r="55" spans="1:19">
      <c r="A55" s="18" t="s">
        <v>116</v>
      </c>
      <c r="B55" s="19" t="s">
        <v>117</v>
      </c>
      <c r="C55" s="13"/>
      <c r="D55" s="13"/>
      <c r="E55" s="13"/>
      <c r="F55" s="13"/>
      <c r="G55" s="20">
        <v>1064</v>
      </c>
      <c r="H55" s="13"/>
      <c r="I55" s="20">
        <v>198</v>
      </c>
      <c r="J55" s="13"/>
      <c r="K55" s="20"/>
      <c r="L55" s="13"/>
      <c r="M55" s="20"/>
      <c r="N55" s="13"/>
      <c r="O55" s="13"/>
      <c r="P55" s="13"/>
      <c r="Q55" s="15"/>
      <c r="R55" s="15"/>
      <c r="S55" s="15"/>
    </row>
    <row r="56" spans="1:19">
      <c r="A56" s="18" t="s">
        <v>118</v>
      </c>
      <c r="B56" s="19" t="s">
        <v>119</v>
      </c>
      <c r="C56" s="13"/>
      <c r="D56" s="13"/>
      <c r="E56" s="13"/>
      <c r="F56" s="13"/>
      <c r="G56" s="20">
        <v>1064</v>
      </c>
      <c r="H56" s="13"/>
      <c r="I56" s="20">
        <v>198</v>
      </c>
      <c r="J56" s="13"/>
      <c r="K56" s="20"/>
      <c r="L56" s="13"/>
      <c r="M56" s="20"/>
      <c r="N56" s="13"/>
      <c r="O56" s="13"/>
      <c r="P56" s="13"/>
      <c r="Q56" s="15"/>
      <c r="R56" s="15"/>
      <c r="S56" s="15"/>
    </row>
    <row r="57" spans="1:19">
      <c r="A57" s="10" t="s">
        <v>120</v>
      </c>
      <c r="B57" s="11" t="s">
        <v>121</v>
      </c>
      <c r="C57" s="21"/>
      <c r="D57" s="13"/>
      <c r="E57" s="21">
        <v>5.0999999999999997E-2</v>
      </c>
      <c r="F57" s="21">
        <v>1.2500000000000001E-2</v>
      </c>
      <c r="G57" s="22">
        <f>IF(AND(ISNUMBER(G58),ISNUMBER(G59)), (G58-G59)/G58, "")</f>
        <v>0.40423728813559323</v>
      </c>
      <c r="H57" s="21">
        <v>0.4</v>
      </c>
      <c r="I57" s="22">
        <f>IF(AND(ISNUMBER(I58),ISNUMBER(I59)), (I58-I59)/I58, "")</f>
        <v>0.39915254237288134</v>
      </c>
      <c r="J57" s="21"/>
      <c r="K57" s="22" t="str">
        <f>IF(AND(ISNUMBER(K58),ISNUMBER(K59)), (K58-K59)/K58, "")</f>
        <v/>
      </c>
      <c r="L57" s="21"/>
      <c r="M57" s="22" t="str">
        <f>IF(AND(ISNUMBER(M58),ISNUMBER(M59)), (M58-M59)/M58, "")</f>
        <v/>
      </c>
      <c r="N57" s="23" t="str">
        <f>IF(AND(B4="Quarter 1",NOT(ISBLANK(F57)),NOT(ISBLANK(F57))),G57-F57,IF(AND(B4="Quarter 2",NOT(ISBLANK(H57)),NOT(ISBLANK(H57))),I57-H57,IF(AND(B4="Quarter 3",NOT(ISBLANK(J57)),NOT(ISBLANK(J57))),K57-J57,IF(AND(B4="Quarter 4",NOT(ISBLANK(L57)),NOT(ISBLANK(L57))),M57-L57,""))))</f>
        <v/>
      </c>
      <c r="O57" s="15"/>
      <c r="P57" s="15"/>
      <c r="Q57" s="15"/>
      <c r="R57" s="15"/>
      <c r="S57" s="15"/>
    </row>
    <row r="58" spans="1:19">
      <c r="A58" s="18" t="s">
        <v>122</v>
      </c>
      <c r="B58" s="19" t="s">
        <v>123</v>
      </c>
      <c r="C58" s="13"/>
      <c r="D58" s="13"/>
      <c r="E58" s="13"/>
      <c r="F58" s="13"/>
      <c r="G58" s="20">
        <v>1180</v>
      </c>
      <c r="H58" s="13"/>
      <c r="I58" s="20">
        <v>1180</v>
      </c>
      <c r="J58" s="13"/>
      <c r="K58" s="20"/>
      <c r="L58" s="13"/>
      <c r="M58" s="20"/>
      <c r="N58" s="13"/>
      <c r="O58" s="13"/>
      <c r="P58" s="13"/>
      <c r="Q58" s="15"/>
      <c r="R58" s="15"/>
      <c r="S58" s="15"/>
    </row>
    <row r="59" spans="1:19">
      <c r="A59" s="18" t="s">
        <v>124</v>
      </c>
      <c r="B59" s="19" t="s">
        <v>125</v>
      </c>
      <c r="C59" s="13"/>
      <c r="D59" s="13"/>
      <c r="E59" s="13"/>
      <c r="F59" s="13"/>
      <c r="G59" s="20">
        <v>703</v>
      </c>
      <c r="H59" s="13"/>
      <c r="I59" s="20">
        <v>709</v>
      </c>
      <c r="J59" s="13"/>
      <c r="K59" s="20"/>
      <c r="L59" s="13"/>
      <c r="M59" s="20"/>
      <c r="N59" s="13"/>
      <c r="O59" s="13"/>
      <c r="P59" s="13"/>
      <c r="Q59" s="15"/>
      <c r="R59" s="15"/>
      <c r="S59" s="15"/>
    </row>
    <row r="60" spans="1:19">
      <c r="A60" s="10" t="s">
        <v>126</v>
      </c>
      <c r="B60" s="11" t="s">
        <v>127</v>
      </c>
      <c r="C60" s="21"/>
      <c r="D60" s="13"/>
      <c r="E60" s="21">
        <v>1</v>
      </c>
      <c r="F60" s="21">
        <v>1</v>
      </c>
      <c r="G60" s="22">
        <f>IF(AND(ISNUMBER(G61),ISNUMBER(G62)), G61/G62, "")</f>
        <v>1</v>
      </c>
      <c r="H60" s="21">
        <v>3.5000000000000003E-2</v>
      </c>
      <c r="I60" s="22">
        <f>IF(AND(ISNUMBER(I61),ISNUMBER(I62)), I61/I62, "")</f>
        <v>3.5260930888575459E-2</v>
      </c>
      <c r="J60" s="21"/>
      <c r="K60" s="22" t="str">
        <f>IF(AND(ISNUMBER(K61),ISNUMBER(K62)), K61/K62, "")</f>
        <v/>
      </c>
      <c r="L60" s="21"/>
      <c r="M60" s="22" t="str">
        <f>IF(AND(ISNUMBER(M61),ISNUMBER(M62)), M61/M62, "")</f>
        <v/>
      </c>
      <c r="N60" s="23" t="str">
        <f>IF(AND(B4="Quarter 1",NOT(ISBLANK(F60)),NOT(ISBLANK(F60))),G60-F60,IF(AND(B4="Quarter 2",NOT(ISBLANK(H60)),NOT(ISBLANK(H60))),I60-H60,IF(AND(B4="Quarter 3",NOT(ISBLANK(J60)),NOT(ISBLANK(J60))),K60-J60,IF(AND(B4="Quarter 4",NOT(ISBLANK(L60)),NOT(ISBLANK(L60))),M60-L60,""))))</f>
        <v/>
      </c>
      <c r="O60" s="15"/>
      <c r="P60" s="15"/>
      <c r="Q60" s="15"/>
      <c r="R60" s="15"/>
      <c r="S60" s="15"/>
    </row>
    <row r="61" spans="1:19" ht="25.5">
      <c r="A61" s="18" t="s">
        <v>128</v>
      </c>
      <c r="B61" s="19" t="s">
        <v>129</v>
      </c>
      <c r="C61" s="13"/>
      <c r="D61" s="13"/>
      <c r="E61" s="13"/>
      <c r="F61" s="13"/>
      <c r="G61" s="20">
        <v>15</v>
      </c>
      <c r="H61" s="13"/>
      <c r="I61" s="20">
        <v>25</v>
      </c>
      <c r="J61" s="13"/>
      <c r="K61" s="20"/>
      <c r="L61" s="13"/>
      <c r="M61" s="20"/>
      <c r="N61" s="13"/>
      <c r="O61" s="13"/>
      <c r="P61" s="13"/>
      <c r="Q61" s="15"/>
      <c r="R61" s="15"/>
      <c r="S61" s="15"/>
    </row>
    <row r="62" spans="1:19">
      <c r="A62" s="18" t="s">
        <v>130</v>
      </c>
      <c r="B62" s="19" t="s">
        <v>131</v>
      </c>
      <c r="C62" s="13"/>
      <c r="D62" s="13"/>
      <c r="E62" s="13"/>
      <c r="F62" s="13"/>
      <c r="G62" s="20">
        <v>15</v>
      </c>
      <c r="H62" s="13"/>
      <c r="I62" s="20">
        <v>709</v>
      </c>
      <c r="J62" s="13"/>
      <c r="K62" s="20"/>
      <c r="L62" s="13"/>
      <c r="M62" s="20"/>
      <c r="N62" s="13"/>
      <c r="O62" s="13"/>
      <c r="P62" s="13"/>
      <c r="Q62" s="15"/>
      <c r="R62" s="15"/>
      <c r="S62" s="15"/>
    </row>
    <row r="63" spans="1:19" ht="25.5">
      <c r="A63" s="10" t="s">
        <v>132</v>
      </c>
      <c r="B63" s="11" t="s">
        <v>133</v>
      </c>
      <c r="C63" s="21"/>
      <c r="D63" s="13"/>
      <c r="E63" s="21">
        <v>1</v>
      </c>
      <c r="F63" s="21">
        <v>1</v>
      </c>
      <c r="G63" s="22">
        <f>IF(AND(ISNUMBER(G64),ISNUMBER(G65)), G64/G65, "")</f>
        <v>1</v>
      </c>
      <c r="H63" s="21">
        <v>1</v>
      </c>
      <c r="I63" s="22">
        <f>IF(AND(ISNUMBER(I64),ISNUMBER(I65)), I64/I65, "")</f>
        <v>1</v>
      </c>
      <c r="J63" s="21"/>
      <c r="K63" s="22" t="str">
        <f>IF(AND(ISNUMBER(K64),ISNUMBER(K65)), K64/K65, "")</f>
        <v/>
      </c>
      <c r="L63" s="21"/>
      <c r="M63" s="22" t="str">
        <f>IF(AND(ISNUMBER(M64),ISNUMBER(M65)), M64/M65, "")</f>
        <v/>
      </c>
      <c r="N63" s="23" t="str">
        <f>IF(AND(B4="Quarter 1",NOT(ISBLANK(F63)),NOT(ISBLANK(F63))),G63-F63,IF(AND(B4="Quarter 2",NOT(ISBLANK(H63)),NOT(ISBLANK(H63))),I63-H63,IF(AND(B4="Quarter 3",NOT(ISBLANK(J63)),NOT(ISBLANK(J63))),K63-J63,IF(AND(B4="Quarter 4",NOT(ISBLANK(L63)),NOT(ISBLANK(L63))),M63-L63,""))))</f>
        <v/>
      </c>
      <c r="O63" s="15"/>
      <c r="P63" s="15"/>
      <c r="Q63" s="15"/>
      <c r="R63" s="15"/>
      <c r="S63" s="15"/>
    </row>
    <row r="64" spans="1:19">
      <c r="A64" s="18" t="s">
        <v>134</v>
      </c>
      <c r="B64" s="19" t="s">
        <v>135</v>
      </c>
      <c r="C64" s="13"/>
      <c r="D64" s="13"/>
      <c r="E64" s="13"/>
      <c r="F64" s="13"/>
      <c r="G64" s="20">
        <v>35</v>
      </c>
      <c r="H64" s="13"/>
      <c r="I64" s="20">
        <v>35</v>
      </c>
      <c r="J64" s="13"/>
      <c r="K64" s="20"/>
      <c r="L64" s="13"/>
      <c r="M64" s="20"/>
      <c r="N64" s="13"/>
      <c r="O64" s="13"/>
      <c r="P64" s="13"/>
      <c r="Q64" s="15"/>
      <c r="R64" s="15"/>
      <c r="S64" s="15"/>
    </row>
    <row r="65" spans="1:19">
      <c r="A65" s="18" t="s">
        <v>136</v>
      </c>
      <c r="B65" s="19" t="s">
        <v>137</v>
      </c>
      <c r="C65" s="13"/>
      <c r="D65" s="13"/>
      <c r="E65" s="13"/>
      <c r="F65" s="13"/>
      <c r="G65" s="20">
        <v>35</v>
      </c>
      <c r="H65" s="13"/>
      <c r="I65" s="20">
        <v>35</v>
      </c>
      <c r="J65" s="13"/>
      <c r="K65" s="20"/>
      <c r="L65" s="13"/>
      <c r="M65" s="20"/>
      <c r="N65" s="13"/>
      <c r="O65" s="13"/>
      <c r="P65" s="13"/>
      <c r="Q65" s="15"/>
      <c r="R65" s="15"/>
      <c r="S65" s="15"/>
    </row>
    <row r="66" spans="1:19">
      <c r="A66" s="10" t="s">
        <v>138</v>
      </c>
      <c r="B66" s="11" t="s">
        <v>139</v>
      </c>
      <c r="C66" s="21"/>
      <c r="D66" s="13"/>
      <c r="E66" s="21">
        <v>0.35</v>
      </c>
      <c r="F66" s="21">
        <v>0.34</v>
      </c>
      <c r="G66" s="22">
        <f>IF(AND(ISNUMBER(G67),ISNUMBER(G68),ISNUMBER(G69)), G67/(G68*G69), "")</f>
        <v>7.619047619047619E-3</v>
      </c>
      <c r="H66" s="21">
        <v>1</v>
      </c>
      <c r="I66" s="22">
        <f>IF(AND(ISNUMBER(I67),ISNUMBER(I68),ISNUMBER(I69)), I67/(I68*I69), "")</f>
        <v>1.1111111111111112E-2</v>
      </c>
      <c r="J66" s="21"/>
      <c r="K66" s="22" t="str">
        <f>IF(AND(ISNUMBER(K67),ISNUMBER(K68),ISNUMBER(K69)), K67/(K68*K69), "")</f>
        <v/>
      </c>
      <c r="L66" s="21"/>
      <c r="M66" s="22" t="str">
        <f>IF(AND(ISNUMBER(M67),ISNUMBER(M68),ISNUMBER(M69)), M67/(M68*M69), "")</f>
        <v/>
      </c>
      <c r="N66" s="23" t="str">
        <f>IF(AND(B4="Quarter 1",NOT(ISBLANK(F66)),NOT(ISBLANK(F66))),G66-F66,IF(AND(B4="Quarter 2",NOT(ISBLANK(H66)),NOT(ISBLANK(H66))),I66-H66,IF(AND(B4="Quarter 3",NOT(ISBLANK(J66)),NOT(ISBLANK(J66))),K66-J66,IF(AND(B4="Quarter 4",NOT(ISBLANK(L66)),NOT(ISBLANK(L66))),M66-L66,""))))</f>
        <v/>
      </c>
      <c r="O66" s="15"/>
      <c r="P66" s="15"/>
      <c r="Q66" s="15"/>
      <c r="R66" s="15"/>
      <c r="S66" s="15"/>
    </row>
    <row r="67" spans="1:19">
      <c r="A67" s="18" t="s">
        <v>140</v>
      </c>
      <c r="B67" s="19" t="s">
        <v>141</v>
      </c>
      <c r="C67" s="13"/>
      <c r="D67" s="13"/>
      <c r="E67" s="13"/>
      <c r="F67" s="13"/>
      <c r="G67" s="20">
        <v>24</v>
      </c>
      <c r="H67" s="13"/>
      <c r="I67" s="20">
        <v>35</v>
      </c>
      <c r="J67" s="13"/>
      <c r="K67" s="20"/>
      <c r="L67" s="13"/>
      <c r="M67" s="20"/>
      <c r="N67" s="13"/>
      <c r="O67" s="13"/>
      <c r="P67" s="13"/>
      <c r="Q67" s="15"/>
      <c r="R67" s="15"/>
      <c r="S67" s="15"/>
    </row>
    <row r="68" spans="1:19">
      <c r="A68" s="18" t="s">
        <v>142</v>
      </c>
      <c r="B68" s="19" t="s">
        <v>143</v>
      </c>
      <c r="C68" s="13"/>
      <c r="D68" s="13"/>
      <c r="E68" s="13"/>
      <c r="F68" s="13"/>
      <c r="G68" s="20">
        <v>35</v>
      </c>
      <c r="H68" s="13"/>
      <c r="I68" s="20">
        <v>35</v>
      </c>
      <c r="J68" s="13"/>
      <c r="K68" s="20"/>
      <c r="L68" s="13"/>
      <c r="M68" s="20"/>
      <c r="N68" s="13"/>
      <c r="O68" s="13"/>
      <c r="P68" s="13"/>
      <c r="Q68" s="15"/>
      <c r="R68" s="15"/>
      <c r="S68" s="15"/>
    </row>
    <row r="69" spans="1:19">
      <c r="A69" s="18" t="s">
        <v>144</v>
      </c>
      <c r="B69" s="19" t="s">
        <v>145</v>
      </c>
      <c r="C69" s="13"/>
      <c r="D69" s="13"/>
      <c r="E69" s="13"/>
      <c r="F69" s="13"/>
      <c r="G69" s="20">
        <v>90</v>
      </c>
      <c r="H69" s="13"/>
      <c r="I69" s="20">
        <v>90</v>
      </c>
      <c r="J69" s="13"/>
      <c r="K69" s="20"/>
      <c r="L69" s="13"/>
      <c r="M69" s="20"/>
      <c r="N69" s="13"/>
      <c r="O69" s="13"/>
      <c r="P69" s="13"/>
      <c r="Q69" s="15"/>
      <c r="R69" s="15"/>
      <c r="S69" s="15"/>
    </row>
    <row r="70" spans="1:19" ht="25.5">
      <c r="A70" s="10" t="s">
        <v>146</v>
      </c>
      <c r="B70" s="11" t="s">
        <v>147</v>
      </c>
      <c r="C70" s="21"/>
      <c r="D70" s="13"/>
      <c r="E70" s="21">
        <v>1</v>
      </c>
      <c r="F70" s="21">
        <v>1</v>
      </c>
      <c r="G70" s="22">
        <f>IF(AND(ISNUMBER(G71),ISNUMBER(G72)), G71/G72, "")</f>
        <v>0.77777777777777779</v>
      </c>
      <c r="H70" s="21">
        <v>10</v>
      </c>
      <c r="I70" s="22">
        <f>IF(AND(ISNUMBER(I71),ISNUMBER(I72)), I71/I72, "")</f>
        <v>0.87154696132596687</v>
      </c>
      <c r="J70" s="21"/>
      <c r="K70" s="22" t="str">
        <f>IF(AND(ISNUMBER(K71),ISNUMBER(K72)), K71/K72, "")</f>
        <v/>
      </c>
      <c r="L70" s="21"/>
      <c r="M70" s="22" t="str">
        <f>IF(AND(ISNUMBER(M71),ISNUMBER(M72)), M71/M72, "")</f>
        <v/>
      </c>
      <c r="N70" s="23" t="str">
        <f>IF(AND(B4="Quarter 1",NOT(ISBLANK(F70)),NOT(ISBLANK(F70))),G70-F70,IF(AND(B4="Quarter 2",NOT(ISBLANK(H70)),NOT(ISBLANK(H70))),I70-H70,IF(AND(B4="Quarter 3",NOT(ISBLANK(J70)),NOT(ISBLANK(J70))),K70-J70,IF(AND(B4="Quarter 4",NOT(ISBLANK(L70)),NOT(ISBLANK(L70))),M70-L70,""))))</f>
        <v/>
      </c>
      <c r="O70" s="15"/>
      <c r="P70" s="15"/>
      <c r="Q70" s="15"/>
      <c r="R70" s="15"/>
      <c r="S70" s="15"/>
    </row>
    <row r="71" spans="1:19">
      <c r="A71" s="18" t="s">
        <v>148</v>
      </c>
      <c r="B71" s="19" t="s">
        <v>149</v>
      </c>
      <c r="C71" s="13"/>
      <c r="D71" s="13"/>
      <c r="E71" s="13"/>
      <c r="F71" s="13"/>
      <c r="G71" s="20">
        <v>56</v>
      </c>
      <c r="H71" s="13"/>
      <c r="I71" s="20">
        <v>1262</v>
      </c>
      <c r="J71" s="13"/>
      <c r="K71" s="20"/>
      <c r="L71" s="13"/>
      <c r="M71" s="20"/>
      <c r="N71" s="13"/>
      <c r="O71" s="13"/>
      <c r="P71" s="13"/>
      <c r="Q71" s="15"/>
      <c r="R71" s="15"/>
      <c r="S71" s="15"/>
    </row>
    <row r="72" spans="1:19">
      <c r="A72" s="18" t="s">
        <v>150</v>
      </c>
      <c r="B72" s="19" t="s">
        <v>151</v>
      </c>
      <c r="C72" s="13"/>
      <c r="D72" s="13"/>
      <c r="E72" s="13"/>
      <c r="F72" s="13"/>
      <c r="G72" s="20">
        <v>72</v>
      </c>
      <c r="H72" s="13"/>
      <c r="I72" s="20">
        <v>1448</v>
      </c>
      <c r="J72" s="13"/>
      <c r="K72" s="20"/>
      <c r="L72" s="13"/>
      <c r="M72" s="20"/>
      <c r="N72" s="13"/>
      <c r="O72" s="13"/>
      <c r="P72" s="13"/>
      <c r="Q72" s="15"/>
      <c r="R72" s="15"/>
      <c r="S72" s="15"/>
    </row>
    <row r="73" spans="1:19">
      <c r="A73" s="10" t="s">
        <v>152</v>
      </c>
      <c r="B73" s="11" t="s">
        <v>153</v>
      </c>
      <c r="C73" s="12"/>
      <c r="D73" s="13"/>
      <c r="E73" s="12">
        <v>0</v>
      </c>
      <c r="F73" s="12">
        <v>0</v>
      </c>
      <c r="G73" s="14">
        <f>IF(ISNUMBER(G74), G74, "")</f>
        <v>0</v>
      </c>
      <c r="H73" s="12">
        <v>0</v>
      </c>
      <c r="I73" s="14">
        <f>IF(ISNUMBER(I74), I74, "")</f>
        <v>6</v>
      </c>
      <c r="J73" s="12"/>
      <c r="K73" s="14" t="str">
        <f>IF(ISNUMBER(K74), K74, "")</f>
        <v/>
      </c>
      <c r="L73" s="12"/>
      <c r="M73" s="14" t="str">
        <f>IF(ISNUMBER(M74), M74, "")</f>
        <v/>
      </c>
      <c r="N73" s="17" t="str">
        <f>IF(AND(B4="Quarter 1",NOT(ISBLANK(F73)),NOT(ISBLANK(F73))),G73-F73,IF(AND(B4="Quarter 2",NOT(ISBLANK(H73)),NOT(ISBLANK(H73))),I73-H73,IF(AND(B4="Quarter 3",NOT(ISBLANK(J73)),NOT(ISBLANK(J73))),K73-J73,IF(AND(B4="Quarter 4",NOT(ISBLANK(L73)),NOT(ISBLANK(L73))),M73-L73,""))))</f>
        <v/>
      </c>
      <c r="O73" s="15"/>
      <c r="P73" s="15"/>
      <c r="Q73" s="15"/>
      <c r="R73" s="15"/>
      <c r="S73" s="15"/>
    </row>
    <row r="74" spans="1:19" ht="25.5">
      <c r="A74" s="18" t="s">
        <v>154</v>
      </c>
      <c r="B74" s="19" t="s">
        <v>155</v>
      </c>
      <c r="C74" s="13"/>
      <c r="D74" s="13"/>
      <c r="E74" s="13"/>
      <c r="F74" s="13"/>
      <c r="G74" s="20">
        <v>0</v>
      </c>
      <c r="H74" s="13"/>
      <c r="I74" s="20">
        <v>6</v>
      </c>
      <c r="J74" s="13"/>
      <c r="K74" s="20"/>
      <c r="L74" s="13"/>
      <c r="M74" s="20"/>
      <c r="N74" s="13"/>
      <c r="O74" s="13"/>
      <c r="P74" s="13"/>
      <c r="Q74" s="15"/>
      <c r="R74" s="15"/>
      <c r="S74" s="15"/>
    </row>
    <row r="75" spans="1:19" ht="25.5">
      <c r="A75" s="10" t="s">
        <v>156</v>
      </c>
      <c r="B75" s="11" t="s">
        <v>157</v>
      </c>
      <c r="C75" s="12"/>
      <c r="D75" s="13"/>
      <c r="E75" s="12">
        <v>2800</v>
      </c>
      <c r="F75" s="12">
        <v>1325</v>
      </c>
      <c r="G75" s="14">
        <f>IF(AND(ISNUMBER(G76),ISNUMBER(G77)), G76+G77, "")</f>
        <v>3126</v>
      </c>
      <c r="H75" s="12">
        <v>340</v>
      </c>
      <c r="I75" s="14">
        <f>IF(AND(ISNUMBER(I76),ISNUMBER(I77)), I76+I77, "")</f>
        <v>303</v>
      </c>
      <c r="J75" s="12"/>
      <c r="K75" s="14" t="str">
        <f>IF(AND(ISNUMBER(K76),ISNUMBER(K77)), K76+K77, "")</f>
        <v/>
      </c>
      <c r="L75" s="12"/>
      <c r="M75" s="14" t="str">
        <f>IF(AND(ISNUMBER(M76),ISNUMBER(M77)), M76+M77, "")</f>
        <v/>
      </c>
      <c r="N75" s="17" t="str">
        <f>IF(AND(B4="Quarter 1",NOT(ISBLANK(F75)),NOT(ISBLANK(F75))),G75-F75,IF(AND(B4="Quarter 2",NOT(ISBLANK(H75)),NOT(ISBLANK(H75))),I75-H75,IF(AND(B4="Quarter 3",NOT(ISBLANK(J75)),NOT(ISBLANK(J75))),K75-J75,IF(AND(B4="Quarter 4",NOT(ISBLANK(L75)),NOT(ISBLANK(L75))),M75-L75,""))))</f>
        <v/>
      </c>
      <c r="O75" s="15"/>
      <c r="P75" s="15"/>
      <c r="Q75" s="15"/>
      <c r="R75" s="15"/>
      <c r="S75" s="15"/>
    </row>
    <row r="76" spans="1:19" ht="25.5">
      <c r="A76" s="18" t="s">
        <v>158</v>
      </c>
      <c r="B76" s="19" t="s">
        <v>159</v>
      </c>
      <c r="C76" s="13"/>
      <c r="D76" s="13"/>
      <c r="E76" s="13"/>
      <c r="F76" s="13"/>
      <c r="G76" s="20">
        <v>1384</v>
      </c>
      <c r="H76" s="13"/>
      <c r="I76" s="20">
        <v>259</v>
      </c>
      <c r="J76" s="13"/>
      <c r="K76" s="20"/>
      <c r="L76" s="13"/>
      <c r="M76" s="20"/>
      <c r="N76" s="13"/>
      <c r="O76" s="13"/>
      <c r="P76" s="13"/>
      <c r="Q76" s="15"/>
      <c r="R76" s="15"/>
      <c r="S76" s="15"/>
    </row>
    <row r="77" spans="1:19" ht="25.5">
      <c r="A77" s="18" t="s">
        <v>160</v>
      </c>
      <c r="B77" s="19" t="s">
        <v>161</v>
      </c>
      <c r="C77" s="13"/>
      <c r="D77" s="13"/>
      <c r="E77" s="13"/>
      <c r="F77" s="13"/>
      <c r="G77" s="20">
        <v>1742</v>
      </c>
      <c r="H77" s="13"/>
      <c r="I77" s="20">
        <v>44</v>
      </c>
      <c r="J77" s="13"/>
      <c r="K77" s="20"/>
      <c r="L77" s="13"/>
      <c r="M77" s="20"/>
      <c r="N77" s="13"/>
      <c r="O77" s="13"/>
      <c r="P77" s="13"/>
      <c r="Q77" s="15"/>
      <c r="R77" s="15"/>
      <c r="S77" s="15"/>
    </row>
    <row r="78" spans="1:19">
      <c r="A78" s="10" t="s">
        <v>162</v>
      </c>
      <c r="B78" s="11" t="s">
        <v>163</v>
      </c>
      <c r="C78" s="21"/>
      <c r="D78" s="13"/>
      <c r="E78" s="21">
        <v>1</v>
      </c>
      <c r="F78" s="21">
        <v>0.25</v>
      </c>
      <c r="G78" s="22">
        <f>IF(AND(ISNUMBER(G79),ISNUMBER(G80)), G79/G80, "")</f>
        <v>9.4496076923076926E-3</v>
      </c>
      <c r="H78" s="21">
        <v>0.5</v>
      </c>
      <c r="I78" s="22">
        <f>IF(AND(ISNUMBER(I79),ISNUMBER(I80)), I79/I80, "")</f>
        <v>0.44908193145496161</v>
      </c>
      <c r="J78" s="21"/>
      <c r="K78" s="22" t="str">
        <f>IF(AND(ISNUMBER(K79),ISNUMBER(K80)), K79/K80, "")</f>
        <v/>
      </c>
      <c r="L78" s="21"/>
      <c r="M78" s="22" t="str">
        <f>IF(AND(ISNUMBER(M79),ISNUMBER(M80)), M79/M80, "")</f>
        <v/>
      </c>
      <c r="N78" s="23" t="str">
        <f>IF(AND(B4="Quarter 1",NOT(ISBLANK(F78)),NOT(ISBLANK(F78))),G78-F78,IF(AND(B4="Quarter 2",NOT(ISBLANK(H78)),NOT(ISBLANK(H78))),I78-H78,IF(AND(B4="Quarter 3",NOT(ISBLANK(J78)),NOT(ISBLANK(J78))),K78-J78,IF(AND(B4="Quarter 4",NOT(ISBLANK(L78)),NOT(ISBLANK(L78))),M78-L78,""))))</f>
        <v/>
      </c>
      <c r="O78" s="15"/>
      <c r="P78" s="15"/>
      <c r="Q78" s="15"/>
      <c r="R78" s="15"/>
      <c r="S78" s="15"/>
    </row>
    <row r="79" spans="1:19">
      <c r="A79" s="18" t="s">
        <v>164</v>
      </c>
      <c r="B79" s="19" t="s">
        <v>165</v>
      </c>
      <c r="C79" s="13"/>
      <c r="D79" s="13"/>
      <c r="E79" s="13"/>
      <c r="F79" s="13"/>
      <c r="G79" s="33">
        <v>36853.47</v>
      </c>
      <c r="H79" s="13"/>
      <c r="I79" s="33">
        <v>28062688</v>
      </c>
      <c r="J79" s="13"/>
      <c r="K79" s="33"/>
      <c r="L79" s="13"/>
      <c r="M79" s="33"/>
      <c r="N79" s="13"/>
      <c r="O79" s="13"/>
      <c r="P79" s="13"/>
      <c r="Q79" s="15"/>
      <c r="R79" s="15"/>
      <c r="S79" s="15"/>
    </row>
    <row r="80" spans="1:19">
      <c r="A80" s="18" t="s">
        <v>166</v>
      </c>
      <c r="B80" s="19" t="s">
        <v>167</v>
      </c>
      <c r="C80" s="13"/>
      <c r="D80" s="13"/>
      <c r="E80" s="13"/>
      <c r="F80" s="13"/>
      <c r="G80" s="33">
        <v>3900000</v>
      </c>
      <c r="H80" s="13"/>
      <c r="I80" s="33">
        <v>62489016</v>
      </c>
      <c r="J80" s="13"/>
      <c r="K80" s="33"/>
      <c r="L80" s="13"/>
      <c r="M80" s="33"/>
      <c r="N80" s="13"/>
      <c r="O80" s="13"/>
      <c r="P80" s="13"/>
      <c r="Q80" s="15"/>
      <c r="R80" s="15"/>
      <c r="S80" s="15"/>
    </row>
    <row r="81" spans="1:19">
      <c r="A81" s="10" t="s">
        <v>168</v>
      </c>
      <c r="B81" s="11" t="s">
        <v>169</v>
      </c>
      <c r="C81" s="21"/>
      <c r="D81" s="13"/>
      <c r="E81" s="21"/>
      <c r="F81" s="21"/>
      <c r="G81" s="22">
        <f>IF(AND(ISNUMBER(G82),ISNUMBER(G83)), G82/G83, "")</f>
        <v>0</v>
      </c>
      <c r="H81" s="21">
        <v>1</v>
      </c>
      <c r="I81" s="22">
        <f>IF(AND(ISNUMBER(I82),ISNUMBER(I83)), I82/I83, "")</f>
        <v>1</v>
      </c>
      <c r="J81" s="21"/>
      <c r="K81" s="22" t="str">
        <f>IF(AND(ISNUMBER(K82),ISNUMBER(K83)), K82/K83, "")</f>
        <v/>
      </c>
      <c r="L81" s="21"/>
      <c r="M81" s="22" t="str">
        <f>IF(AND(ISNUMBER(M82),ISNUMBER(M83)), M82/M83, "")</f>
        <v/>
      </c>
      <c r="N81" s="23" t="str">
        <f>IF(AND(B4="Quarter 1",NOT(ISBLANK(F81)),NOT(ISBLANK(F81))),G81-F81,IF(AND(B4="Quarter 2",NOT(ISBLANK(H81)),NOT(ISBLANK(H81))),I81-H81,IF(AND(B4="Quarter 3",NOT(ISBLANK(J81)),NOT(ISBLANK(J81))),K81-J81,IF(AND(B4="Quarter 4",NOT(ISBLANK(L81)),NOT(ISBLANK(L81))),M81-L81,""))))</f>
        <v/>
      </c>
      <c r="O81" s="15"/>
      <c r="P81" s="15"/>
      <c r="Q81" s="15"/>
      <c r="R81" s="15"/>
      <c r="S81" s="15"/>
    </row>
    <row r="82" spans="1:19">
      <c r="A82" s="18" t="s">
        <v>170</v>
      </c>
      <c r="B82" s="19" t="s">
        <v>171</v>
      </c>
      <c r="C82" s="13"/>
      <c r="D82" s="13"/>
      <c r="E82" s="13"/>
      <c r="F82" s="13"/>
      <c r="G82" s="20">
        <v>0</v>
      </c>
      <c r="H82" s="13"/>
      <c r="I82" s="20">
        <v>1</v>
      </c>
      <c r="J82" s="13"/>
      <c r="K82" s="20"/>
      <c r="L82" s="13"/>
      <c r="M82" s="20"/>
      <c r="N82" s="13"/>
      <c r="O82" s="13"/>
      <c r="P82" s="13"/>
      <c r="Q82" s="15"/>
      <c r="R82" s="15"/>
      <c r="S82" s="15"/>
    </row>
    <row r="83" spans="1:19">
      <c r="A83" s="18" t="s">
        <v>172</v>
      </c>
      <c r="B83" s="19" t="s">
        <v>173</v>
      </c>
      <c r="C83" s="13"/>
      <c r="D83" s="13"/>
      <c r="E83" s="13"/>
      <c r="F83" s="13"/>
      <c r="G83" s="20">
        <v>5</v>
      </c>
      <c r="H83" s="13"/>
      <c r="I83" s="20">
        <v>1</v>
      </c>
      <c r="J83" s="13"/>
      <c r="K83" s="20"/>
      <c r="L83" s="13"/>
      <c r="M83" s="20"/>
      <c r="N83" s="13"/>
      <c r="O83" s="13"/>
      <c r="P83" s="13"/>
      <c r="Q83" s="15"/>
      <c r="R83" s="15"/>
      <c r="S83" s="15"/>
    </row>
    <row r="84" spans="1:19" ht="25.5">
      <c r="A84" s="10" t="s">
        <v>174</v>
      </c>
      <c r="B84" s="11" t="s">
        <v>175</v>
      </c>
      <c r="C84" s="21"/>
      <c r="D84" s="13"/>
      <c r="E84" s="21">
        <v>1</v>
      </c>
      <c r="F84" s="21">
        <v>0.25</v>
      </c>
      <c r="G84" s="22">
        <f>IF(AND(ISNUMBER(G85),ISNUMBER(G86)), G85/G86, "")</f>
        <v>0.26030027107424414</v>
      </c>
      <c r="H84" s="21">
        <v>0.25</v>
      </c>
      <c r="I84" s="22">
        <f>IF(AND(ISNUMBER(I85),ISNUMBER(I86)), I85/I86, "")</f>
        <v>0.943152821811297</v>
      </c>
      <c r="J84" s="21"/>
      <c r="K84" s="22" t="str">
        <f>IF(AND(ISNUMBER(K85),ISNUMBER(K86)), K85/K86, "")</f>
        <v/>
      </c>
      <c r="L84" s="21"/>
      <c r="M84" s="22" t="str">
        <f>IF(AND(ISNUMBER(M85),ISNUMBER(M86)), M85/M86, "")</f>
        <v/>
      </c>
      <c r="N84" s="23" t="str">
        <f>IF(AND(B4="Quarter 1",NOT(ISBLANK(F84)),NOT(ISBLANK(F84))),G84-F84,IF(AND(B4="Quarter 2",NOT(ISBLANK(H84)),NOT(ISBLANK(H84))),I84-H84,IF(AND(B4="Quarter 3",NOT(ISBLANK(J84)),NOT(ISBLANK(J84))),K84-J84,IF(AND(B4="Quarter 4",NOT(ISBLANK(L84)),NOT(ISBLANK(L84))),M84-L84,""))))</f>
        <v/>
      </c>
      <c r="O84" s="15"/>
      <c r="P84" s="15"/>
      <c r="Q84" s="15"/>
      <c r="R84" s="15"/>
      <c r="S84" s="15"/>
    </row>
    <row r="85" spans="1:19">
      <c r="A85" s="18" t="s">
        <v>176</v>
      </c>
      <c r="B85" s="19" t="s">
        <v>177</v>
      </c>
      <c r="C85" s="13"/>
      <c r="D85" s="13"/>
      <c r="E85" s="13"/>
      <c r="F85" s="13"/>
      <c r="G85" s="46">
        <v>30562213</v>
      </c>
      <c r="H85" s="13"/>
      <c r="I85" s="33">
        <v>58936688</v>
      </c>
      <c r="J85" s="13"/>
      <c r="K85" s="33"/>
      <c r="L85" s="13"/>
      <c r="M85" s="33"/>
      <c r="N85" s="13"/>
      <c r="O85" s="13"/>
      <c r="P85" s="13"/>
      <c r="Q85" s="15"/>
      <c r="R85" s="15"/>
      <c r="S85" s="15"/>
    </row>
    <row r="86" spans="1:19">
      <c r="A86" s="18" t="s">
        <v>178</v>
      </c>
      <c r="B86" s="19" t="s">
        <v>179</v>
      </c>
      <c r="C86" s="13"/>
      <c r="D86" s="13"/>
      <c r="E86" s="13"/>
      <c r="F86" s="13"/>
      <c r="G86" s="46">
        <v>117411376</v>
      </c>
      <c r="H86" s="13"/>
      <c r="I86" s="33">
        <v>62489012</v>
      </c>
      <c r="J86" s="13"/>
      <c r="K86" s="33"/>
      <c r="L86" s="13"/>
      <c r="M86" s="33"/>
      <c r="N86" s="13"/>
      <c r="O86" s="13"/>
      <c r="P86" s="13"/>
      <c r="Q86" s="15"/>
      <c r="R86" s="15"/>
      <c r="S86" s="15"/>
    </row>
    <row r="87" spans="1:19">
      <c r="A87" s="10" t="s">
        <v>180</v>
      </c>
      <c r="B87" s="11" t="s">
        <v>181</v>
      </c>
      <c r="C87" s="12"/>
      <c r="D87" s="13"/>
      <c r="E87" s="12" t="s">
        <v>866</v>
      </c>
      <c r="F87" s="12">
        <v>30</v>
      </c>
      <c r="G87" s="14">
        <f>IF(AND(ISNUMBER(G88),ISNUMBER(G89)), G88/G89, "")</f>
        <v>1.2</v>
      </c>
      <c r="H87" s="12" t="s">
        <v>869</v>
      </c>
      <c r="I87" s="14">
        <f>IF(AND(ISNUMBER(I88),ISNUMBER(I89)), I88/I89, "")</f>
        <v>0.38461538461538464</v>
      </c>
      <c r="J87" s="12"/>
      <c r="K87" s="14" t="str">
        <f>IF(AND(ISNUMBER(K88),ISNUMBER(K89)), K88/K89, "")</f>
        <v/>
      </c>
      <c r="L87" s="12"/>
      <c r="M87" s="14" t="str">
        <f>IF(AND(ISNUMBER(M88),ISNUMBER(M89)), M88/M89, "")</f>
        <v/>
      </c>
      <c r="N87" s="17" t="str">
        <f>IF(AND(B4="Quarter 1",NOT(ISBLANK(F87)),NOT(ISBLANK(F87))),G87-F87,IF(AND(B4="Quarter 2",NOT(ISBLANK(H87)),NOT(ISBLANK(H87))),I87-H87,IF(AND(B4="Quarter 3",NOT(ISBLANK(J87)),NOT(ISBLANK(J87))),K87-J87,IF(AND(B4="Quarter 4",NOT(ISBLANK(L87)),NOT(ISBLANK(L87))),M87-L87,""))))</f>
        <v/>
      </c>
      <c r="O87" s="15"/>
      <c r="P87" s="15"/>
      <c r="Q87" s="15"/>
      <c r="R87" s="15"/>
      <c r="S87" s="15"/>
    </row>
    <row r="88" spans="1:19">
      <c r="A88" s="18" t="s">
        <v>182</v>
      </c>
      <c r="B88" s="19" t="s">
        <v>183</v>
      </c>
      <c r="C88" s="13"/>
      <c r="D88" s="13"/>
      <c r="E88" s="13"/>
      <c r="F88" s="13"/>
      <c r="G88" s="20">
        <v>30</v>
      </c>
      <c r="H88" s="13"/>
      <c r="I88" s="20">
        <v>20</v>
      </c>
      <c r="J88" s="13"/>
      <c r="K88" s="20"/>
      <c r="L88" s="13"/>
      <c r="M88" s="20"/>
      <c r="N88" s="13"/>
      <c r="O88" s="13"/>
      <c r="P88" s="13"/>
      <c r="Q88" s="15"/>
      <c r="R88" s="15"/>
      <c r="S88" s="15"/>
    </row>
    <row r="89" spans="1:19">
      <c r="A89" s="18" t="s">
        <v>184</v>
      </c>
      <c r="B89" s="19" t="s">
        <v>185</v>
      </c>
      <c r="C89" s="13"/>
      <c r="D89" s="13"/>
      <c r="E89" s="13"/>
      <c r="F89" s="13"/>
      <c r="G89" s="20">
        <v>25</v>
      </c>
      <c r="H89" s="13"/>
      <c r="I89" s="20">
        <v>52</v>
      </c>
      <c r="J89" s="13"/>
      <c r="K89" s="20"/>
      <c r="L89" s="13"/>
      <c r="M89" s="20"/>
      <c r="N89" s="13"/>
      <c r="O89" s="13"/>
      <c r="P89" s="13"/>
      <c r="Q89" s="15"/>
      <c r="R89" s="15"/>
      <c r="S89" s="15"/>
    </row>
    <row r="90" spans="1:19" ht="25.5">
      <c r="A90" s="10" t="s">
        <v>186</v>
      </c>
      <c r="B90" s="11" t="s">
        <v>187</v>
      </c>
      <c r="C90" s="12"/>
      <c r="D90" s="13"/>
      <c r="E90" s="12" t="s">
        <v>867</v>
      </c>
      <c r="F90" s="12" t="s">
        <v>867</v>
      </c>
      <c r="G90" s="14">
        <f>IF(AND(ISNUMBER(G91),ISNUMBER(G92)), G91/G92, "")</f>
        <v>90</v>
      </c>
      <c r="H90" s="12">
        <v>90</v>
      </c>
      <c r="I90" s="14">
        <f>IF(AND(ISNUMBER(I91),ISNUMBER(I92)), I91/I92, "")</f>
        <v>18</v>
      </c>
      <c r="J90" s="12"/>
      <c r="K90" s="14" t="str">
        <f>IF(AND(ISNUMBER(K91),ISNUMBER(K92)), K91/K92, "")</f>
        <v/>
      </c>
      <c r="L90" s="12"/>
      <c r="M90" s="14" t="str">
        <f>IF(AND(ISNUMBER(M91),ISNUMBER(M92)), M91/M92, "")</f>
        <v/>
      </c>
      <c r="N90" s="17" t="str">
        <f>IF(AND(B4="Quarter 1",NOT(ISBLANK(F90)),NOT(ISBLANK(F90))),G90-F90,IF(AND(B4="Quarter 2",NOT(ISBLANK(H90)),NOT(ISBLANK(H90))),I90-H90,IF(AND(B4="Quarter 3",NOT(ISBLANK(J90)),NOT(ISBLANK(J90))),K90-J90,IF(AND(B4="Quarter 4",NOT(ISBLANK(L90)),NOT(ISBLANK(L90))),M90-L90,""))))</f>
        <v/>
      </c>
      <c r="O90" s="15"/>
      <c r="P90" s="15"/>
      <c r="Q90" s="15"/>
      <c r="R90" s="15"/>
      <c r="S90" s="15"/>
    </row>
    <row r="91" spans="1:19" ht="25.5">
      <c r="A91" s="18" t="s">
        <v>188</v>
      </c>
      <c r="B91" s="19" t="s">
        <v>189</v>
      </c>
      <c r="C91" s="13"/>
      <c r="D91" s="13"/>
      <c r="E91" s="13"/>
      <c r="F91" s="13"/>
      <c r="G91" s="20">
        <v>90</v>
      </c>
      <c r="H91" s="13"/>
      <c r="I91" s="20">
        <v>90</v>
      </c>
      <c r="J91" s="13"/>
      <c r="K91" s="20"/>
      <c r="L91" s="13"/>
      <c r="M91" s="20"/>
      <c r="N91" s="13"/>
      <c r="O91" s="13"/>
      <c r="P91" s="13"/>
      <c r="Q91" s="15"/>
      <c r="R91" s="15"/>
      <c r="S91" s="15"/>
    </row>
    <row r="92" spans="1:19">
      <c r="A92" s="18" t="s">
        <v>190</v>
      </c>
      <c r="B92" s="19" t="s">
        <v>191</v>
      </c>
      <c r="C92" s="13"/>
      <c r="D92" s="13"/>
      <c r="E92" s="13"/>
      <c r="F92" s="13"/>
      <c r="G92" s="20">
        <v>1</v>
      </c>
      <c r="H92" s="13"/>
      <c r="I92" s="20">
        <v>5</v>
      </c>
      <c r="J92" s="13"/>
      <c r="K92" s="20"/>
      <c r="L92" s="13"/>
      <c r="M92" s="20"/>
      <c r="N92" s="13"/>
      <c r="O92" s="13"/>
      <c r="P92" s="13"/>
      <c r="Q92" s="15"/>
      <c r="R92" s="15"/>
      <c r="S92" s="15"/>
    </row>
    <row r="93" spans="1:19" ht="25.5">
      <c r="A93" s="10" t="s">
        <v>192</v>
      </c>
      <c r="B93" s="11" t="s">
        <v>193</v>
      </c>
      <c r="C93" s="21"/>
      <c r="D93" s="13"/>
      <c r="E93" s="21">
        <v>1</v>
      </c>
      <c r="F93" s="21">
        <v>1</v>
      </c>
      <c r="G93" s="22">
        <f>IF(AND(ISNUMBER(G94),ISNUMBER(G95)), G94/G95, "")</f>
        <v>1</v>
      </c>
      <c r="H93" s="21">
        <v>1</v>
      </c>
      <c r="I93" s="22">
        <f>IF(AND(ISNUMBER(I94),ISNUMBER(I95)), I94/I95, "")</f>
        <v>0.99864864864864866</v>
      </c>
      <c r="J93" s="21"/>
      <c r="K93" s="22" t="str">
        <f>IF(AND(ISNUMBER(K94),ISNUMBER(K95)), K94/K95, "")</f>
        <v/>
      </c>
      <c r="L93" s="21"/>
      <c r="M93" s="22" t="str">
        <f>IF(AND(ISNUMBER(M94),ISNUMBER(M95)), M94/M95, "")</f>
        <v/>
      </c>
      <c r="N93" s="23" t="str">
        <f>IF(AND(B4="Quarter 1",NOT(ISBLANK(F93)),NOT(ISBLANK(F93))),G93-F93,IF(AND(B4="Quarter 2",NOT(ISBLANK(H93)),NOT(ISBLANK(H93))),I93-H93,IF(AND(B4="Quarter 3",NOT(ISBLANK(J93)),NOT(ISBLANK(J93))),K93-J93,IF(AND(B4="Quarter 4",NOT(ISBLANK(L93)),NOT(ISBLANK(L93))),M93-L93,""))))</f>
        <v/>
      </c>
      <c r="O93" s="15"/>
      <c r="P93" s="15"/>
      <c r="Q93" s="15"/>
      <c r="R93" s="15"/>
      <c r="S93" s="15"/>
    </row>
    <row r="94" spans="1:19" ht="25.5">
      <c r="A94" s="18" t="s">
        <v>194</v>
      </c>
      <c r="B94" s="19" t="s">
        <v>195</v>
      </c>
      <c r="C94" s="13"/>
      <c r="D94" s="13"/>
      <c r="E94" s="13"/>
      <c r="F94" s="13"/>
      <c r="G94" s="20">
        <v>2481</v>
      </c>
      <c r="H94" s="13"/>
      <c r="I94" s="20">
        <v>2217</v>
      </c>
      <c r="J94" s="13"/>
      <c r="K94" s="20"/>
      <c r="L94" s="13"/>
      <c r="M94" s="20"/>
      <c r="N94" s="13"/>
      <c r="O94" s="13"/>
      <c r="P94" s="13"/>
      <c r="Q94" s="15"/>
      <c r="R94" s="15"/>
      <c r="S94" s="15"/>
    </row>
    <row r="95" spans="1:19">
      <c r="A95" s="18" t="s">
        <v>196</v>
      </c>
      <c r="B95" s="19" t="s">
        <v>197</v>
      </c>
      <c r="C95" s="13"/>
      <c r="D95" s="13"/>
      <c r="E95" s="13"/>
      <c r="F95" s="13"/>
      <c r="G95" s="20">
        <v>2481</v>
      </c>
      <c r="H95" s="13"/>
      <c r="I95" s="20">
        <v>2220</v>
      </c>
      <c r="J95" s="13"/>
      <c r="K95" s="20"/>
      <c r="L95" s="13"/>
      <c r="M95" s="20"/>
      <c r="N95" s="13"/>
      <c r="O95" s="13"/>
      <c r="P95" s="13"/>
      <c r="Q95" s="15"/>
      <c r="R95" s="15"/>
      <c r="S95" s="15"/>
    </row>
    <row r="96" spans="1:19">
      <c r="A96" s="10" t="s">
        <v>198</v>
      </c>
      <c r="B96" s="11" t="s">
        <v>199</v>
      </c>
      <c r="C96" s="21"/>
      <c r="D96" s="13"/>
      <c r="E96" s="21">
        <v>1</v>
      </c>
      <c r="F96" s="21">
        <v>1</v>
      </c>
      <c r="G96" s="22">
        <f>IF(AND(ISNUMBER(G97),ISNUMBER(G98)), G97/G98, "")</f>
        <v>9.1615411196550242E-2</v>
      </c>
      <c r="H96" s="21">
        <v>0.5</v>
      </c>
      <c r="I96" s="22">
        <f>IF(AND(ISNUMBER(I97),ISNUMBER(I98)), I97/I98, "")</f>
        <v>0.56687644284617011</v>
      </c>
      <c r="J96" s="21"/>
      <c r="K96" s="22" t="str">
        <f>IF(AND(ISNUMBER(K97),ISNUMBER(K98)), K97/K98, "")</f>
        <v/>
      </c>
      <c r="L96" s="21"/>
      <c r="M96" s="22" t="str">
        <f>IF(AND(ISNUMBER(M97),ISNUMBER(M98)), M97/M98, "")</f>
        <v/>
      </c>
      <c r="N96" s="23" t="str">
        <f>IF(AND(B4="Quarter 1",NOT(ISBLANK(F96)),NOT(ISBLANK(F96))),G96-F96,IF(AND(B4="Quarter 2",NOT(ISBLANK(H96)),NOT(ISBLANK(H96))),I96-H96,IF(AND(B4="Quarter 3",NOT(ISBLANK(J96)),NOT(ISBLANK(J96))),K96-J96,IF(AND(B4="Quarter 4",NOT(ISBLANK(L96)),NOT(ISBLANK(L96))),M96-L96,""))))</f>
        <v/>
      </c>
      <c r="O96" s="15"/>
      <c r="P96" s="15"/>
      <c r="Q96" s="15"/>
      <c r="R96" s="15"/>
      <c r="S96" s="15"/>
    </row>
    <row r="97" spans="1:19">
      <c r="A97" s="18" t="s">
        <v>200</v>
      </c>
      <c r="B97" s="19" t="s">
        <v>201</v>
      </c>
      <c r="C97" s="13"/>
      <c r="D97" s="13"/>
      <c r="E97" s="13"/>
      <c r="F97" s="13"/>
      <c r="G97" s="43">
        <v>27487395</v>
      </c>
      <c r="H97" s="13"/>
      <c r="I97" s="33">
        <v>85040041</v>
      </c>
      <c r="J97" s="13"/>
      <c r="K97" s="33"/>
      <c r="L97" s="13"/>
      <c r="M97" s="33"/>
      <c r="N97" s="13"/>
      <c r="O97" s="13"/>
      <c r="P97" s="13"/>
      <c r="Q97" s="15"/>
      <c r="R97" s="15"/>
      <c r="S97" s="15"/>
    </row>
    <row r="98" spans="1:19">
      <c r="A98" s="18" t="s">
        <v>202</v>
      </c>
      <c r="B98" s="19" t="s">
        <v>203</v>
      </c>
      <c r="C98" s="13"/>
      <c r="D98" s="13"/>
      <c r="E98" s="13"/>
      <c r="F98" s="13"/>
      <c r="G98" s="43">
        <v>300030253</v>
      </c>
      <c r="H98" s="13"/>
      <c r="I98" s="33">
        <v>150015126</v>
      </c>
      <c r="J98" s="13"/>
      <c r="K98" s="33"/>
      <c r="L98" s="13"/>
      <c r="M98" s="33"/>
      <c r="N98" s="13"/>
      <c r="O98" s="13"/>
      <c r="P98" s="13"/>
      <c r="Q98" s="15"/>
      <c r="R98" s="15"/>
      <c r="S98" s="15"/>
    </row>
    <row r="99" spans="1:19">
      <c r="A99" s="10" t="s">
        <v>204</v>
      </c>
      <c r="B99" s="11" t="s">
        <v>205</v>
      </c>
      <c r="C99" s="21"/>
      <c r="D99" s="13"/>
      <c r="E99" s="21">
        <v>1</v>
      </c>
      <c r="F99" s="21">
        <v>0.25</v>
      </c>
      <c r="G99" s="22">
        <f>IF(AND(ISNUMBER(G100),ISNUMBER(G101)), G100/G101, "")</f>
        <v>8.1493943776721103E-2</v>
      </c>
      <c r="H99" s="21">
        <v>0.5</v>
      </c>
      <c r="I99" s="22">
        <f>IF(AND(ISNUMBER(I100),ISNUMBER(I101)), I100/I101, "")</f>
        <v>0.9999999986449194</v>
      </c>
      <c r="J99" s="21"/>
      <c r="K99" s="22" t="str">
        <f>IF(AND(ISNUMBER(K100),ISNUMBER(K101)), K100/K101, "")</f>
        <v/>
      </c>
      <c r="L99" s="21"/>
      <c r="M99" s="22" t="str">
        <f>IF(AND(ISNUMBER(M100),ISNUMBER(M101)), M100/M101, "")</f>
        <v/>
      </c>
      <c r="N99" s="23" t="str">
        <f>IF(AND(B4="Quarter 1",NOT(ISBLANK(F99)),NOT(ISBLANK(F99))),G99-F99,IF(AND(B4="Quarter 2",NOT(ISBLANK(H99)),NOT(ISBLANK(H99))),I99-H99,IF(AND(B4="Quarter 3",NOT(ISBLANK(J99)),NOT(ISBLANK(J99))),K99-J99,IF(AND(B4="Quarter 4",NOT(ISBLANK(L99)),NOT(ISBLANK(L99))),M99-L99,""))))</f>
        <v/>
      </c>
      <c r="O99" s="15"/>
      <c r="P99" s="15"/>
      <c r="Q99" s="15"/>
      <c r="R99" s="15"/>
      <c r="S99" s="15"/>
    </row>
    <row r="100" spans="1:19">
      <c r="A100" s="18" t="s">
        <v>206</v>
      </c>
      <c r="B100" s="19" t="s">
        <v>207</v>
      </c>
      <c r="C100" s="13"/>
      <c r="D100" s="13"/>
      <c r="E100" s="13"/>
      <c r="F100" s="13"/>
      <c r="G100" s="43">
        <v>154533148</v>
      </c>
      <c r="H100" s="13"/>
      <c r="I100" s="33">
        <v>199250148</v>
      </c>
      <c r="J100" s="13"/>
      <c r="K100" s="33"/>
      <c r="L100" s="13"/>
      <c r="M100" s="33"/>
      <c r="N100" s="13"/>
      <c r="O100" s="13"/>
      <c r="P100" s="13"/>
      <c r="Q100" s="15"/>
      <c r="R100" s="15"/>
      <c r="S100" s="15"/>
    </row>
    <row r="101" spans="1:19">
      <c r="A101" s="18" t="s">
        <v>208</v>
      </c>
      <c r="B101" s="19" t="s">
        <v>209</v>
      </c>
      <c r="C101" s="13"/>
      <c r="D101" s="13"/>
      <c r="E101" s="13"/>
      <c r="F101" s="13"/>
      <c r="G101" s="43">
        <v>1896253155</v>
      </c>
      <c r="H101" s="13"/>
      <c r="I101" s="33">
        <v>199250148.27000001</v>
      </c>
      <c r="J101" s="13"/>
      <c r="K101" s="33"/>
      <c r="L101" s="13"/>
      <c r="M101" s="33"/>
      <c r="N101" s="13"/>
      <c r="O101" s="13"/>
      <c r="P101" s="13"/>
      <c r="Q101" s="15"/>
      <c r="R101" s="15"/>
      <c r="S101" s="15"/>
    </row>
    <row r="102" spans="1:19">
      <c r="A102" s="10" t="s">
        <v>210</v>
      </c>
      <c r="B102" s="11" t="s">
        <v>211</v>
      </c>
      <c r="C102" s="21"/>
      <c r="D102" s="13"/>
      <c r="E102" s="21">
        <v>1</v>
      </c>
      <c r="F102" s="21">
        <v>0.25</v>
      </c>
      <c r="G102" s="22">
        <f>IF(AND(ISNUMBER(G103),ISNUMBER(G104)), G103/G104, "")</f>
        <v>0.29845157269587741</v>
      </c>
      <c r="H102" s="21">
        <v>0.5</v>
      </c>
      <c r="I102" s="22">
        <f>IF(AND(ISNUMBER(I103),ISNUMBER(I104)), I103/I104, "")</f>
        <v>0.56670115733380511</v>
      </c>
      <c r="J102" s="21"/>
      <c r="K102" s="22" t="str">
        <f>IF(AND(ISNUMBER(K103),ISNUMBER(K104)), K103/K104, "")</f>
        <v/>
      </c>
      <c r="L102" s="21"/>
      <c r="M102" s="22" t="str">
        <f>IF(AND(ISNUMBER(M103),ISNUMBER(M104)), M103/M104, "")</f>
        <v/>
      </c>
      <c r="N102" s="23" t="str">
        <f>IF(AND(B4="Quarter 1",NOT(ISBLANK(F102)),NOT(ISBLANK(F102))),G102-F102,IF(AND(B4="Quarter 2",NOT(ISBLANK(H102)),NOT(ISBLANK(H102))),I102-H102,IF(AND(B4="Quarter 3",NOT(ISBLANK(J102)),NOT(ISBLANK(J102))),K102-J102,IF(AND(B4="Quarter 4",NOT(ISBLANK(L102)),NOT(ISBLANK(L102))),M102-L102,""))))</f>
        <v/>
      </c>
      <c r="O102" s="15"/>
      <c r="P102" s="15"/>
      <c r="Q102" s="15"/>
      <c r="R102" s="15"/>
      <c r="S102" s="15"/>
    </row>
    <row r="103" spans="1:19">
      <c r="A103" s="18" t="s">
        <v>212</v>
      </c>
      <c r="B103" s="19" t="s">
        <v>213</v>
      </c>
      <c r="C103" s="13"/>
      <c r="D103" s="13"/>
      <c r="E103" s="13"/>
      <c r="F103" s="13"/>
      <c r="G103" s="43">
        <v>654910359</v>
      </c>
      <c r="H103" s="13"/>
      <c r="I103" s="33">
        <v>1240112796</v>
      </c>
      <c r="J103" s="13"/>
      <c r="K103" s="33"/>
      <c r="L103" s="13"/>
      <c r="M103" s="33"/>
      <c r="N103" s="13"/>
      <c r="O103" s="13"/>
      <c r="P103" s="13"/>
      <c r="Q103" s="15"/>
      <c r="R103" s="15"/>
      <c r="S103" s="15"/>
    </row>
    <row r="104" spans="1:19">
      <c r="A104" s="18" t="s">
        <v>214</v>
      </c>
      <c r="B104" s="19" t="s">
        <v>215</v>
      </c>
      <c r="C104" s="13"/>
      <c r="D104" s="13"/>
      <c r="E104" s="13"/>
      <c r="F104" s="13"/>
      <c r="G104" s="43">
        <v>2194360556</v>
      </c>
      <c r="H104" s="13"/>
      <c r="I104" s="33">
        <v>2188301153</v>
      </c>
      <c r="J104" s="13"/>
      <c r="K104" s="33"/>
      <c r="L104" s="13"/>
      <c r="M104" s="33"/>
      <c r="N104" s="13"/>
      <c r="O104" s="13"/>
      <c r="P104" s="13"/>
      <c r="Q104" s="15"/>
      <c r="R104" s="15"/>
      <c r="S104" s="15"/>
    </row>
    <row r="105" spans="1:19" ht="25.5">
      <c r="A105" s="10" t="s">
        <v>216</v>
      </c>
      <c r="B105" s="11" t="s">
        <v>217</v>
      </c>
      <c r="C105" s="21"/>
      <c r="D105" s="13"/>
      <c r="E105" s="21">
        <v>1</v>
      </c>
      <c r="F105" s="21">
        <v>0.25</v>
      </c>
      <c r="G105" s="22">
        <f>IF(AND(ISNUMBER(G106),ISNUMBER(G107),ISNUMBER(G108)), (G106+G107)/G108, "")</f>
        <v>0.29843579739013493</v>
      </c>
      <c r="H105" s="21">
        <v>0.5</v>
      </c>
      <c r="I105" s="22">
        <f>IF(AND(ISNUMBER(I106),ISNUMBER(I107),ISNUMBER(I108)), (I106+I107)/I108, "")</f>
        <v>0.4848578750727231</v>
      </c>
      <c r="J105" s="21"/>
      <c r="K105" s="22" t="str">
        <f>IF(AND(ISNUMBER(K106),ISNUMBER(K107),ISNUMBER(K108)), (K106+K107)/K108, "")</f>
        <v/>
      </c>
      <c r="L105" s="21"/>
      <c r="M105" s="22" t="str">
        <f>IF(AND(ISNUMBER(M106),ISNUMBER(M107),ISNUMBER(M108)), (M106+M107)/M108, "")</f>
        <v/>
      </c>
      <c r="N105" s="23" t="str">
        <f>IF(AND(B4="Quarter 1",NOT(ISBLANK(F105)),NOT(ISBLANK(F105))),G105-F105,IF(AND(B4="Quarter 2",NOT(ISBLANK(H105)),NOT(ISBLANK(H105))),I105-H105,IF(AND(B4="Quarter 3",NOT(ISBLANK(J105)),NOT(ISBLANK(J105))),K105-J105,IF(AND(B4="Quarter 4",NOT(ISBLANK(L105)),NOT(ISBLANK(L105))),M105-L105,""))))</f>
        <v/>
      </c>
      <c r="O105" s="15"/>
      <c r="P105" s="15"/>
      <c r="Q105" s="15"/>
      <c r="R105" s="15"/>
      <c r="S105" s="15"/>
    </row>
    <row r="106" spans="1:19">
      <c r="A106" s="18" t="s">
        <v>218</v>
      </c>
      <c r="B106" s="19" t="s">
        <v>219</v>
      </c>
      <c r="C106" s="13"/>
      <c r="D106" s="13"/>
      <c r="E106" s="13"/>
      <c r="F106" s="13"/>
      <c r="G106" s="43">
        <v>314244180</v>
      </c>
      <c r="H106" s="13"/>
      <c r="I106" s="33">
        <v>544201647</v>
      </c>
      <c r="J106" s="13"/>
      <c r="K106" s="33"/>
      <c r="L106" s="13"/>
      <c r="M106" s="33"/>
      <c r="N106" s="13"/>
      <c r="O106" s="13"/>
      <c r="P106" s="13"/>
      <c r="Q106" s="15"/>
      <c r="R106" s="15"/>
      <c r="S106" s="15"/>
    </row>
    <row r="107" spans="1:19">
      <c r="A107" s="18" t="s">
        <v>220</v>
      </c>
      <c r="B107" s="19" t="s">
        <v>221</v>
      </c>
      <c r="C107" s="13"/>
      <c r="D107" s="13"/>
      <c r="E107" s="13"/>
      <c r="F107" s="13"/>
      <c r="G107" s="43">
        <v>45978216</v>
      </c>
      <c r="H107" s="13"/>
      <c r="I107" s="33">
        <v>100890990</v>
      </c>
      <c r="J107" s="13"/>
      <c r="K107" s="33"/>
      <c r="L107" s="13"/>
      <c r="M107" s="33"/>
      <c r="N107" s="13"/>
      <c r="O107" s="13"/>
      <c r="P107" s="13"/>
      <c r="Q107" s="15"/>
      <c r="R107" s="15"/>
      <c r="S107" s="15"/>
    </row>
    <row r="108" spans="1:19">
      <c r="A108" s="18" t="s">
        <v>222</v>
      </c>
      <c r="B108" s="19" t="s">
        <v>223</v>
      </c>
      <c r="C108" s="13"/>
      <c r="D108" s="13"/>
      <c r="E108" s="13"/>
      <c r="F108" s="13"/>
      <c r="G108" s="43">
        <v>1207034810</v>
      </c>
      <c r="H108" s="13"/>
      <c r="I108" s="33">
        <v>1330477796</v>
      </c>
      <c r="J108" s="13"/>
      <c r="K108" s="33"/>
      <c r="L108" s="13"/>
      <c r="M108" s="33"/>
      <c r="N108" s="13"/>
      <c r="O108" s="13"/>
      <c r="P108" s="13"/>
      <c r="Q108" s="15"/>
      <c r="R108" s="15"/>
      <c r="S108" s="15"/>
    </row>
    <row r="109" spans="1:19">
      <c r="A109" s="10" t="s">
        <v>224</v>
      </c>
      <c r="B109" s="11" t="s">
        <v>225</v>
      </c>
      <c r="C109" s="27"/>
      <c r="D109" s="13"/>
      <c r="E109" s="27">
        <v>0.7</v>
      </c>
      <c r="F109" s="27">
        <v>0.1</v>
      </c>
      <c r="G109" s="28">
        <f>IF(AND(ISNUMBER(G110),ISNUMBER(G111),ISNUMBER(G112),ISNUMBER(G113),ISNUMBER(G114)), (G110-G111-G112+G113)/G114, "")</f>
        <v>3.4120913800977402</v>
      </c>
      <c r="H109" s="27">
        <v>1</v>
      </c>
      <c r="I109" s="28">
        <f>IF(AND(ISNUMBER(I110),ISNUMBER(I111),ISNUMBER(I112),ISNUMBER(I113),ISNUMBER(I114)), (I110-I111-I112+I113)/I114, "")</f>
        <v>0.51313432202721021</v>
      </c>
      <c r="J109" s="27"/>
      <c r="K109" s="28" t="str">
        <f>IF(AND(ISNUMBER(K110),ISNUMBER(K111),ISNUMBER(K112),ISNUMBER(K113),ISNUMBER(K114)), (K110-K111-K112+K113)/K114, "")</f>
        <v/>
      </c>
      <c r="L109" s="27"/>
      <c r="M109" s="28" t="str">
        <f>IF(AND(ISNUMBER(M110),ISNUMBER(M111),ISNUMBER(M112),ISNUMBER(M113),ISNUMBER(M114)), (M110-M111-M112+M113)/M114, "")</f>
        <v/>
      </c>
      <c r="N109" s="29" t="str">
        <f>IF(AND(B4="Quarter 1",NOT(ISBLANK(F109)),NOT(ISBLANK(F109))),G109-F109,IF(AND(B4="Quarter 2",NOT(ISBLANK(H109)),NOT(ISBLANK(H109))),I109-H109,IF(AND(B4="Quarter 3",NOT(ISBLANK(J109)),NOT(ISBLANK(J109))),K109-J109,IF(AND(B4="Quarter 4",NOT(ISBLANK(L109)),NOT(ISBLANK(L109))),M109-L109,""))))</f>
        <v/>
      </c>
      <c r="O109" s="15"/>
      <c r="P109" s="15"/>
      <c r="Q109" s="15"/>
      <c r="R109" s="15"/>
      <c r="S109" s="15"/>
    </row>
    <row r="110" spans="1:19">
      <c r="A110" s="18" t="s">
        <v>226</v>
      </c>
      <c r="B110" s="19" t="s">
        <v>227</v>
      </c>
      <c r="C110" s="13"/>
      <c r="D110" s="13"/>
      <c r="E110" s="13"/>
      <c r="F110" s="13"/>
      <c r="G110" s="33">
        <v>123616284</v>
      </c>
      <c r="H110" s="13"/>
      <c r="I110" s="33">
        <v>319458055</v>
      </c>
      <c r="J110" s="13"/>
      <c r="K110" s="33"/>
      <c r="L110" s="13"/>
      <c r="M110" s="33"/>
      <c r="N110" s="13"/>
      <c r="O110" s="13"/>
      <c r="P110" s="13"/>
      <c r="Q110" s="15"/>
      <c r="R110" s="15"/>
      <c r="S110" s="15"/>
    </row>
    <row r="111" spans="1:19">
      <c r="A111" s="18" t="s">
        <v>228</v>
      </c>
      <c r="B111" s="19" t="s">
        <v>229</v>
      </c>
      <c r="C111" s="13"/>
      <c r="D111" s="13"/>
      <c r="E111" s="13"/>
      <c r="F111" s="13"/>
      <c r="G111" s="33">
        <v>7041413</v>
      </c>
      <c r="H111" s="13"/>
      <c r="I111" s="33">
        <v>27354625</v>
      </c>
      <c r="J111" s="13"/>
      <c r="K111" s="33"/>
      <c r="L111" s="13"/>
      <c r="M111" s="33"/>
      <c r="N111" s="13"/>
      <c r="O111" s="13"/>
      <c r="P111" s="13"/>
      <c r="Q111" s="15"/>
      <c r="R111" s="15"/>
      <c r="S111" s="15"/>
    </row>
    <row r="112" spans="1:19">
      <c r="A112" s="18" t="s">
        <v>230</v>
      </c>
      <c r="B112" s="19" t="s">
        <v>231</v>
      </c>
      <c r="C112" s="13"/>
      <c r="D112" s="13"/>
      <c r="E112" s="13"/>
      <c r="F112" s="13"/>
      <c r="G112" s="33">
        <v>0</v>
      </c>
      <c r="H112" s="13"/>
      <c r="I112" s="33">
        <v>0</v>
      </c>
      <c r="J112" s="13"/>
      <c r="K112" s="33"/>
      <c r="L112" s="13"/>
      <c r="M112" s="33"/>
      <c r="N112" s="13"/>
      <c r="O112" s="13"/>
      <c r="P112" s="13"/>
      <c r="Q112" s="15"/>
      <c r="R112" s="15"/>
      <c r="S112" s="15"/>
    </row>
    <row r="113" spans="1:19">
      <c r="A113" s="18" t="s">
        <v>232</v>
      </c>
      <c r="B113" s="19" t="s">
        <v>233</v>
      </c>
      <c r="C113" s="13"/>
      <c r="D113" s="13"/>
      <c r="E113" s="13"/>
      <c r="F113" s="13"/>
      <c r="G113" s="43">
        <v>250000000</v>
      </c>
      <c r="H113" s="13"/>
      <c r="I113" s="33">
        <v>150000000</v>
      </c>
      <c r="J113" s="13"/>
      <c r="K113" s="33"/>
      <c r="L113" s="13"/>
      <c r="M113" s="33"/>
      <c r="N113" s="13"/>
      <c r="O113" s="13"/>
      <c r="P113" s="13"/>
      <c r="Q113" s="15"/>
      <c r="R113" s="15"/>
      <c r="S113" s="15"/>
    </row>
    <row r="114" spans="1:19" ht="25.5">
      <c r="A114" s="18" t="s">
        <v>234</v>
      </c>
      <c r="B114" s="19" t="s">
        <v>235</v>
      </c>
      <c r="C114" s="13"/>
      <c r="D114" s="13"/>
      <c r="E114" s="13"/>
      <c r="F114" s="13"/>
      <c r="G114" s="33">
        <v>107434072</v>
      </c>
      <c r="H114" s="13"/>
      <c r="I114" s="33">
        <v>861574467</v>
      </c>
      <c r="J114" s="13"/>
      <c r="K114" s="33"/>
      <c r="L114" s="13"/>
      <c r="M114" s="33"/>
      <c r="N114" s="13"/>
      <c r="O114" s="13"/>
      <c r="P114" s="13"/>
      <c r="Q114" s="15"/>
      <c r="R114" s="15"/>
      <c r="S114" s="15"/>
    </row>
    <row r="115" spans="1:19">
      <c r="A115" s="10" t="s">
        <v>236</v>
      </c>
      <c r="B115" s="11" t="s">
        <v>237</v>
      </c>
      <c r="C115" s="21"/>
      <c r="D115" s="13"/>
      <c r="E115" s="21">
        <v>1</v>
      </c>
      <c r="F115" s="21">
        <v>1</v>
      </c>
      <c r="G115" s="22">
        <f>IF(AND(ISNUMBER(G116),ISNUMBER(G117)), G116/G117, "")</f>
        <v>1.5372041922891</v>
      </c>
      <c r="H115" s="21">
        <v>0.5</v>
      </c>
      <c r="I115" s="22">
        <f>IF(AND(ISNUMBER(I116),ISNUMBER(I117)), I116/I117, "")</f>
        <v>0.30964836995579903</v>
      </c>
      <c r="J115" s="21"/>
      <c r="K115" s="22" t="str">
        <f>IF(AND(ISNUMBER(K116),ISNUMBER(K117)), K116/K117, "")</f>
        <v/>
      </c>
      <c r="L115" s="21"/>
      <c r="M115" s="22" t="str">
        <f>IF(AND(ISNUMBER(M116),ISNUMBER(M117)), M116/M117, "")</f>
        <v/>
      </c>
      <c r="N115" s="23" t="str">
        <f>IF(AND(B4="Quarter 1",NOT(ISBLANK(F115)),NOT(ISBLANK(F115))),G115-F115,IF(AND(B4="Quarter 2",NOT(ISBLANK(H115)),NOT(ISBLANK(H115))),I115-H115,IF(AND(B4="Quarter 3",NOT(ISBLANK(J115)),NOT(ISBLANK(J115))),K115-J115,IF(AND(B4="Quarter 4",NOT(ISBLANK(L115)),NOT(ISBLANK(L115))),M115-L115,""))))</f>
        <v/>
      </c>
      <c r="O115" s="15"/>
      <c r="P115" s="15"/>
      <c r="Q115" s="15"/>
      <c r="R115" s="15"/>
      <c r="S115" s="15"/>
    </row>
    <row r="116" spans="1:19">
      <c r="A116" s="18" t="s">
        <v>238</v>
      </c>
      <c r="B116" s="19" t="s">
        <v>239</v>
      </c>
      <c r="C116" s="13"/>
      <c r="D116" s="13"/>
      <c r="E116" s="13"/>
      <c r="F116" s="13"/>
      <c r="G116" s="33">
        <v>190023470</v>
      </c>
      <c r="H116" s="13"/>
      <c r="I116" s="33">
        <v>98919666</v>
      </c>
      <c r="J116" s="13"/>
      <c r="K116" s="33"/>
      <c r="L116" s="13"/>
      <c r="M116" s="33"/>
      <c r="N116" s="13"/>
      <c r="O116" s="13"/>
      <c r="P116" s="13"/>
      <c r="Q116" s="15"/>
      <c r="R116" s="15"/>
      <c r="S116" s="15"/>
    </row>
    <row r="117" spans="1:19">
      <c r="A117" s="18" t="s">
        <v>240</v>
      </c>
      <c r="B117" s="19" t="s">
        <v>241</v>
      </c>
      <c r="C117" s="13"/>
      <c r="D117" s="13"/>
      <c r="E117" s="13"/>
      <c r="F117" s="13"/>
      <c r="G117" s="33">
        <v>123616284</v>
      </c>
      <c r="H117" s="13"/>
      <c r="I117" s="33">
        <v>319458055</v>
      </c>
      <c r="J117" s="13"/>
      <c r="K117" s="33"/>
      <c r="L117" s="13"/>
      <c r="M117" s="33"/>
      <c r="N117" s="13"/>
      <c r="O117" s="13"/>
      <c r="P117" s="13"/>
      <c r="Q117" s="15"/>
      <c r="R117" s="15"/>
      <c r="S117" s="15"/>
    </row>
    <row r="118" spans="1:19">
      <c r="A118" s="10" t="s">
        <v>242</v>
      </c>
      <c r="B118" s="11" t="s">
        <v>243</v>
      </c>
      <c r="C118" s="27"/>
      <c r="D118" s="13"/>
      <c r="E118" s="27">
        <v>0.4</v>
      </c>
      <c r="F118" s="27">
        <v>0.1</v>
      </c>
      <c r="G118" s="28">
        <f>IF(AND(ISNUMBER(G119),ISNUMBER(G120)), G119/G120, "")</f>
        <v>0.30577695230415403</v>
      </c>
      <c r="H118" s="27">
        <v>0.1</v>
      </c>
      <c r="I118" s="28">
        <f>IF(AND(ISNUMBER(I119),ISNUMBER(I120)), I119/I120, "")</f>
        <v>118.77424316558746</v>
      </c>
      <c r="J118" s="27"/>
      <c r="K118" s="28" t="str">
        <f>IF(AND(ISNUMBER(K119),ISNUMBER(K120)), K119/K120, "")</f>
        <v/>
      </c>
      <c r="L118" s="27"/>
      <c r="M118" s="28" t="str">
        <f>IF(AND(ISNUMBER(M119),ISNUMBER(M120)), M119/M120, "")</f>
        <v/>
      </c>
      <c r="N118" s="29" t="str">
        <f>IF(AND(B4="Quarter 1",NOT(ISBLANK(F118)),NOT(ISBLANK(F118))),G118-F118,IF(AND(B4="Quarter 2",NOT(ISBLANK(H118)),NOT(ISBLANK(H118))),I118-H118,IF(AND(B4="Quarter 3",NOT(ISBLANK(J118)),NOT(ISBLANK(J118))),K118-J118,IF(AND(B4="Quarter 4",NOT(ISBLANK(L118)),NOT(ISBLANK(L118))),M118-L118,""))))</f>
        <v/>
      </c>
      <c r="O118" s="15"/>
      <c r="P118" s="15"/>
      <c r="Q118" s="15"/>
      <c r="R118" s="15"/>
      <c r="S118" s="15"/>
    </row>
    <row r="119" spans="1:19">
      <c r="A119" s="18" t="s">
        <v>244</v>
      </c>
      <c r="B119" s="19" t="s">
        <v>241</v>
      </c>
      <c r="C119" s="13"/>
      <c r="D119" s="13"/>
      <c r="E119" s="13"/>
      <c r="F119" s="13"/>
      <c r="G119" s="33">
        <v>123616284</v>
      </c>
      <c r="H119" s="13"/>
      <c r="I119" s="33">
        <v>319458055</v>
      </c>
      <c r="J119" s="13"/>
      <c r="K119" s="33"/>
      <c r="L119" s="13"/>
      <c r="M119" s="33"/>
      <c r="N119" s="13"/>
      <c r="O119" s="13"/>
      <c r="P119" s="13"/>
      <c r="Q119" s="15"/>
      <c r="R119" s="15"/>
      <c r="S119" s="15"/>
    </row>
    <row r="120" spans="1:19">
      <c r="A120" s="18" t="s">
        <v>245</v>
      </c>
      <c r="B120" s="19" t="s">
        <v>246</v>
      </c>
      <c r="C120" s="13"/>
      <c r="D120" s="13"/>
      <c r="E120" s="13"/>
      <c r="F120" s="13"/>
      <c r="G120" s="33">
        <v>404269462</v>
      </c>
      <c r="H120" s="13"/>
      <c r="I120" s="33">
        <v>2689624</v>
      </c>
      <c r="J120" s="13"/>
      <c r="K120" s="33"/>
      <c r="L120" s="13"/>
      <c r="M120" s="33"/>
      <c r="N120" s="13"/>
      <c r="O120" s="13"/>
      <c r="P120" s="13"/>
      <c r="Q120" s="15"/>
      <c r="R120" s="15"/>
      <c r="S120" s="15"/>
    </row>
    <row r="121" spans="1:19">
      <c r="A121" s="10" t="s">
        <v>247</v>
      </c>
      <c r="B121" s="11" t="s">
        <v>248</v>
      </c>
      <c r="C121" s="27"/>
      <c r="D121" s="13"/>
      <c r="E121" s="27">
        <v>360</v>
      </c>
      <c r="F121" s="27">
        <v>90</v>
      </c>
      <c r="G121" s="28" t="e">
        <f>IF(AND(ISNUMBER(G122),ISNUMBER(G123),ISNUMBER(G124)), G122/G123*G124, "")</f>
        <v>#DIV/0!</v>
      </c>
      <c r="H121" s="27">
        <v>90</v>
      </c>
      <c r="I121" s="28" t="str">
        <f>IF(AND(ISNUMBER(I122),ISNUMBER(I123),ISNUMBER(I124)), I122/I123*I124, "")</f>
        <v/>
      </c>
      <c r="J121" s="27"/>
      <c r="K121" s="28" t="str">
        <f>IF(AND(ISNUMBER(K122),ISNUMBER(K123),ISNUMBER(K124)), K122/K123*K124, "")</f>
        <v/>
      </c>
      <c r="L121" s="27"/>
      <c r="M121" s="28" t="str">
        <f>IF(AND(ISNUMBER(M122),ISNUMBER(M123),ISNUMBER(M124)), M122/M123*M124, "")</f>
        <v/>
      </c>
      <c r="N121" s="29" t="str">
        <f>IF(AND(B4="Quarter 1",NOT(ISBLANK(F121)),NOT(ISBLANK(F121))),G121-F121,IF(AND(B4="Quarter 2",NOT(ISBLANK(H121)),NOT(ISBLANK(H121))),I121-H121,IF(AND(B4="Quarter 3",NOT(ISBLANK(J121)),NOT(ISBLANK(J121))),K121-J121,IF(AND(B4="Quarter 4",NOT(ISBLANK(L121)),NOT(ISBLANK(L121))),M121-L121,""))))</f>
        <v/>
      </c>
      <c r="O121" s="15"/>
      <c r="P121" s="15"/>
      <c r="Q121" s="15"/>
      <c r="R121" s="15"/>
      <c r="S121" s="15"/>
    </row>
    <row r="122" spans="1:19">
      <c r="A122" s="18" t="s">
        <v>249</v>
      </c>
      <c r="B122" s="19" t="s">
        <v>250</v>
      </c>
      <c r="C122" s="13"/>
      <c r="D122" s="13"/>
      <c r="E122" s="13"/>
      <c r="F122" s="13"/>
      <c r="G122" s="33">
        <v>12927944</v>
      </c>
      <c r="H122" s="13"/>
      <c r="I122" s="33">
        <v>2689624</v>
      </c>
      <c r="J122" s="13"/>
      <c r="K122" s="33"/>
      <c r="L122" s="13"/>
      <c r="M122" s="33"/>
      <c r="N122" s="13"/>
      <c r="O122" s="13"/>
      <c r="P122" s="13"/>
      <c r="Q122" s="15"/>
      <c r="R122" s="15"/>
      <c r="S122" s="15"/>
    </row>
    <row r="123" spans="1:19">
      <c r="A123" s="18" t="s">
        <v>251</v>
      </c>
      <c r="B123" s="19" t="s">
        <v>252</v>
      </c>
      <c r="C123" s="13"/>
      <c r="D123" s="13"/>
      <c r="E123" s="13"/>
      <c r="F123" s="13"/>
      <c r="G123" s="33">
        <v>0</v>
      </c>
      <c r="H123" s="13"/>
      <c r="I123" s="33"/>
      <c r="J123" s="13"/>
      <c r="K123" s="33"/>
      <c r="L123" s="13"/>
      <c r="M123" s="33"/>
      <c r="N123" s="13"/>
      <c r="O123" s="13"/>
      <c r="P123" s="13"/>
      <c r="Q123" s="15"/>
      <c r="R123" s="15"/>
      <c r="S123" s="15"/>
    </row>
    <row r="124" spans="1:19">
      <c r="A124" s="18" t="s">
        <v>253</v>
      </c>
      <c r="B124" s="19" t="s">
        <v>254</v>
      </c>
      <c r="C124" s="13"/>
      <c r="D124" s="13"/>
      <c r="E124" s="13"/>
      <c r="F124" s="13"/>
      <c r="G124" s="20">
        <v>90</v>
      </c>
      <c r="H124" s="13"/>
      <c r="I124" s="20">
        <v>90</v>
      </c>
      <c r="J124" s="13"/>
      <c r="K124" s="20"/>
      <c r="L124" s="13"/>
      <c r="M124" s="20"/>
      <c r="N124" s="13"/>
      <c r="O124" s="13"/>
      <c r="P124" s="13"/>
      <c r="Q124" s="15"/>
      <c r="R124" s="15"/>
      <c r="S124" s="15"/>
    </row>
    <row r="125" spans="1:19" ht="25.5">
      <c r="A125" s="10" t="s">
        <v>255</v>
      </c>
      <c r="B125" s="11" t="s">
        <v>256</v>
      </c>
      <c r="C125" s="21"/>
      <c r="D125" s="13"/>
      <c r="E125" s="21">
        <v>1</v>
      </c>
      <c r="F125" s="21">
        <v>0.25</v>
      </c>
      <c r="G125" s="22">
        <f>IF(AND(ISNUMBER(G126),ISNUMBER(G127),ISNUMBER(G128)), (G126+G127)/G128, "")</f>
        <v>0.39857420563272616</v>
      </c>
      <c r="H125" s="21">
        <v>0.25</v>
      </c>
      <c r="I125" s="22">
        <f>IF(AND(ISNUMBER(I126),ISNUMBER(I127),ISNUMBER(I128)), (I126+I127)/I128, "")</f>
        <v>0.1266028494868629</v>
      </c>
      <c r="J125" s="21"/>
      <c r="K125" s="22" t="str">
        <f>IF(AND(ISNUMBER(K126),ISNUMBER(K127),ISNUMBER(K128)), (K126+K127)/K128, "")</f>
        <v/>
      </c>
      <c r="L125" s="21"/>
      <c r="M125" s="22" t="str">
        <f>IF(AND(ISNUMBER(M126),ISNUMBER(M127),ISNUMBER(M128)), (M126+M127)/M128, "")</f>
        <v/>
      </c>
      <c r="N125" s="23" t="str">
        <f>IF(AND(B4="Quarter 1",NOT(ISBLANK(F125)),NOT(ISBLANK(F125))),G125-F125,IF(AND(B4="Quarter 2",NOT(ISBLANK(H125)),NOT(ISBLANK(H125))),I125-H125,IF(AND(B4="Quarter 3",NOT(ISBLANK(J125)),NOT(ISBLANK(J125))),K125-J125,IF(AND(B4="Quarter 4",NOT(ISBLANK(L125)),NOT(ISBLANK(L125))),M125-L125,""))))</f>
        <v/>
      </c>
      <c r="O125" s="15"/>
      <c r="P125" s="15"/>
      <c r="Q125" s="15"/>
      <c r="R125" s="15"/>
      <c r="S125" s="15"/>
    </row>
    <row r="126" spans="1:19">
      <c r="A126" s="18" t="s">
        <v>257</v>
      </c>
      <c r="B126" s="19" t="s">
        <v>258</v>
      </c>
      <c r="C126" s="13"/>
      <c r="D126" s="13"/>
      <c r="E126" s="13"/>
      <c r="F126" s="13"/>
      <c r="G126" s="46">
        <v>12935179</v>
      </c>
      <c r="H126" s="13"/>
      <c r="I126" s="33">
        <v>18686880</v>
      </c>
      <c r="J126" s="13"/>
      <c r="K126" s="33"/>
      <c r="L126" s="13"/>
      <c r="M126" s="33"/>
      <c r="N126" s="13"/>
      <c r="O126" s="13"/>
      <c r="P126" s="13"/>
      <c r="Q126" s="15"/>
      <c r="R126" s="15"/>
      <c r="S126" s="15"/>
    </row>
    <row r="127" spans="1:19">
      <c r="A127" s="18" t="s">
        <v>259</v>
      </c>
      <c r="B127" s="19" t="s">
        <v>260</v>
      </c>
      <c r="C127" s="13"/>
      <c r="D127" s="13"/>
      <c r="E127" s="13"/>
      <c r="F127" s="13"/>
      <c r="G127" s="46">
        <v>0</v>
      </c>
      <c r="H127" s="13"/>
      <c r="I127" s="33">
        <v>0</v>
      </c>
      <c r="J127" s="13"/>
      <c r="K127" s="33"/>
      <c r="L127" s="13"/>
      <c r="M127" s="33"/>
      <c r="N127" s="13"/>
      <c r="O127" s="13"/>
      <c r="P127" s="13"/>
      <c r="Q127" s="15"/>
      <c r="R127" s="15"/>
      <c r="S127" s="15"/>
    </row>
    <row r="128" spans="1:19">
      <c r="A128" s="18" t="s">
        <v>261</v>
      </c>
      <c r="B128" s="19" t="s">
        <v>262</v>
      </c>
      <c r="C128" s="13"/>
      <c r="D128" s="13"/>
      <c r="E128" s="13"/>
      <c r="F128" s="13"/>
      <c r="G128" s="46">
        <v>32453628</v>
      </c>
      <c r="H128" s="13"/>
      <c r="I128" s="33">
        <v>147602365</v>
      </c>
      <c r="J128" s="13"/>
      <c r="K128" s="33"/>
      <c r="L128" s="13"/>
      <c r="M128" s="33"/>
      <c r="N128" s="13"/>
      <c r="O128" s="13"/>
      <c r="P128" s="13"/>
      <c r="Q128" s="15"/>
      <c r="R128" s="15"/>
      <c r="S128" s="15"/>
    </row>
    <row r="129" spans="1:19">
      <c r="A129" s="10" t="s">
        <v>263</v>
      </c>
      <c r="B129" s="11" t="s">
        <v>264</v>
      </c>
      <c r="C129" s="21"/>
      <c r="D129" s="13"/>
      <c r="E129" s="21">
        <v>1</v>
      </c>
      <c r="F129" s="21">
        <v>1</v>
      </c>
      <c r="G129" s="22">
        <f>IF(AND(ISNUMBER(G130),ISNUMBER(G131)), G130/G131, "")</f>
        <v>1</v>
      </c>
      <c r="H129" s="21">
        <v>1</v>
      </c>
      <c r="I129" s="22">
        <f>IF(AND(ISNUMBER(I130),ISNUMBER(I131)), I130/I131, "")</f>
        <v>0</v>
      </c>
      <c r="J129" s="21"/>
      <c r="K129" s="22" t="str">
        <f>IF(AND(ISNUMBER(K130),ISNUMBER(K131)), K130/K131, "")</f>
        <v/>
      </c>
      <c r="L129" s="21"/>
      <c r="M129" s="22" t="str">
        <f>IF(AND(ISNUMBER(M130),ISNUMBER(M131)), M130/M131, "")</f>
        <v/>
      </c>
      <c r="N129" s="23" t="str">
        <f>IF(AND(B4="Quarter 1",NOT(ISBLANK(F129)),NOT(ISBLANK(F129))),G129-F129,IF(AND(B4="Quarter 2",NOT(ISBLANK(H129)),NOT(ISBLANK(H129))),I129-H129,IF(AND(B4="Quarter 3",NOT(ISBLANK(J129)),NOT(ISBLANK(J129))),K129-J129,IF(AND(B4="Quarter 4",NOT(ISBLANK(L129)),NOT(ISBLANK(L129))),M129-L129,""))))</f>
        <v/>
      </c>
      <c r="O129" s="15"/>
      <c r="P129" s="15"/>
      <c r="Q129" s="15"/>
      <c r="R129" s="15"/>
      <c r="S129" s="15"/>
    </row>
    <row r="130" spans="1:19">
      <c r="A130" s="18" t="s">
        <v>265</v>
      </c>
      <c r="B130" s="19" t="s">
        <v>266</v>
      </c>
      <c r="C130" s="13"/>
      <c r="D130" s="13"/>
      <c r="E130" s="13"/>
      <c r="F130" s="13"/>
      <c r="G130" s="20">
        <v>1</v>
      </c>
      <c r="H130" s="13"/>
      <c r="I130" s="20">
        <v>0</v>
      </c>
      <c r="J130" s="13"/>
      <c r="K130" s="20"/>
      <c r="L130" s="13"/>
      <c r="M130" s="20"/>
      <c r="N130" s="13"/>
      <c r="O130" s="13"/>
      <c r="P130" s="13"/>
      <c r="Q130" s="15"/>
      <c r="R130" s="15"/>
      <c r="S130" s="15"/>
    </row>
    <row r="131" spans="1:19">
      <c r="A131" s="18" t="s">
        <v>267</v>
      </c>
      <c r="B131" s="19" t="s">
        <v>268</v>
      </c>
      <c r="C131" s="13"/>
      <c r="D131" s="13"/>
      <c r="E131" s="13"/>
      <c r="F131" s="13"/>
      <c r="G131" s="20">
        <v>1</v>
      </c>
      <c r="H131" s="13"/>
      <c r="I131" s="20">
        <v>9</v>
      </c>
      <c r="J131" s="13"/>
      <c r="K131" s="20"/>
      <c r="L131" s="13"/>
      <c r="M131" s="20"/>
      <c r="N131" s="13"/>
      <c r="O131" s="13"/>
      <c r="P131" s="13"/>
      <c r="Q131" s="15"/>
      <c r="R131" s="15"/>
      <c r="S131" s="15"/>
    </row>
    <row r="132" spans="1:19">
      <c r="A132" s="10" t="s">
        <v>269</v>
      </c>
      <c r="B132" s="11" t="s">
        <v>270</v>
      </c>
      <c r="C132" s="21"/>
      <c r="D132" s="13"/>
      <c r="E132" s="21">
        <v>0</v>
      </c>
      <c r="F132" s="21">
        <v>0</v>
      </c>
      <c r="G132" s="22">
        <f>IF(AND(ISNUMBER(G133),ISNUMBER(G134)), G133/G134, "")</f>
        <v>7.6923076923076927E-2</v>
      </c>
      <c r="H132" s="21">
        <v>0</v>
      </c>
      <c r="I132" s="22">
        <f>IF(AND(ISNUMBER(I133),ISNUMBER(I134)), I133/I134, "")</f>
        <v>0</v>
      </c>
      <c r="J132" s="21"/>
      <c r="K132" s="22" t="str">
        <f>IF(AND(ISNUMBER(K133),ISNUMBER(K134)), K133/K134, "")</f>
        <v/>
      </c>
      <c r="L132" s="21"/>
      <c r="M132" s="22" t="str">
        <f>IF(AND(ISNUMBER(M133),ISNUMBER(M134)), M133/M134, "")</f>
        <v/>
      </c>
      <c r="N132" s="23" t="str">
        <f>IF(AND(B4="Quarter 1",NOT(ISBLANK(F132)),NOT(ISBLANK(F132))),G132-F132,IF(AND(B4="Quarter 2",NOT(ISBLANK(H132)),NOT(ISBLANK(H132))),I132-H132,IF(AND(B4="Quarter 3",NOT(ISBLANK(J132)),NOT(ISBLANK(J132))),K132-J132,IF(AND(B4="Quarter 4",NOT(ISBLANK(L132)),NOT(ISBLANK(L132))),M132-L132,""))))</f>
        <v/>
      </c>
      <c r="O132" s="15"/>
      <c r="P132" s="15"/>
      <c r="Q132" s="15"/>
      <c r="R132" s="15"/>
      <c r="S132" s="15"/>
    </row>
    <row r="133" spans="1:19">
      <c r="A133" s="18" t="s">
        <v>271</v>
      </c>
      <c r="B133" s="19" t="s">
        <v>272</v>
      </c>
      <c r="C133" s="13"/>
      <c r="D133" s="13"/>
      <c r="E133" s="13"/>
      <c r="F133" s="13"/>
      <c r="G133" s="20">
        <v>1</v>
      </c>
      <c r="H133" s="13"/>
      <c r="I133" s="20">
        <v>0</v>
      </c>
      <c r="J133" s="13"/>
      <c r="K133" s="20"/>
      <c r="L133" s="13"/>
      <c r="M133" s="20"/>
      <c r="N133" s="13"/>
      <c r="O133" s="13"/>
      <c r="P133" s="13"/>
      <c r="Q133" s="15"/>
      <c r="R133" s="15"/>
      <c r="S133" s="15"/>
    </row>
    <row r="134" spans="1:19">
      <c r="A134" s="18" t="s">
        <v>273</v>
      </c>
      <c r="B134" s="19" t="s">
        <v>274</v>
      </c>
      <c r="C134" s="13"/>
      <c r="D134" s="13"/>
      <c r="E134" s="13"/>
      <c r="F134" s="13"/>
      <c r="G134" s="20">
        <v>13</v>
      </c>
      <c r="H134" s="13"/>
      <c r="I134" s="20">
        <v>5</v>
      </c>
      <c r="J134" s="13"/>
      <c r="K134" s="20"/>
      <c r="L134" s="13"/>
      <c r="M134" s="20"/>
      <c r="N134" s="13"/>
      <c r="O134" s="13"/>
      <c r="P134" s="13"/>
      <c r="Q134" s="15"/>
      <c r="R134" s="15"/>
      <c r="S134" s="15"/>
    </row>
    <row r="135" spans="1:19">
      <c r="A135" s="10" t="s">
        <v>275</v>
      </c>
      <c r="B135" s="11" t="s">
        <v>276</v>
      </c>
      <c r="C135" s="44"/>
      <c r="D135" s="13"/>
      <c r="E135" s="44">
        <v>360</v>
      </c>
      <c r="F135" s="44">
        <v>90</v>
      </c>
      <c r="G135" s="28">
        <f>IF(AND(ISNUMBER(G136),ISNUMBER(G137),ISNUMBER(G138),ISNUMBER(G139)), ((G136-G137)/G138)*G139, "")</f>
        <v>298.67413069700973</v>
      </c>
      <c r="H135" s="27">
        <v>90</v>
      </c>
      <c r="I135" s="28">
        <f>IF(AND(ISNUMBER(I136),ISNUMBER(I137),ISNUMBER(I138),ISNUMBER(I139)), ((I136-I137)/I138)*I139, "")</f>
        <v>195.31897240772238</v>
      </c>
      <c r="J135" s="27"/>
      <c r="K135" s="28" t="str">
        <f>IF(AND(ISNUMBER(K136),ISNUMBER(K137),ISNUMBER(K138),ISNUMBER(K139)), ((K136-K137)/K138)*K139, "")</f>
        <v/>
      </c>
      <c r="L135" s="27"/>
      <c r="M135" s="28" t="str">
        <f>IF(AND(ISNUMBER(M136),ISNUMBER(M137),ISNUMBER(M138),ISNUMBER(M139)), ((M136-M137)/M138)*M139, "")</f>
        <v/>
      </c>
      <c r="N135" s="29" t="str">
        <f>IF(AND(B4="Quarter 1",NOT(ISBLANK(F135)),NOT(ISBLANK(F135))),G135-F135,IF(AND(B4="Quarter 2",NOT(ISBLANK(H135)),NOT(ISBLANK(H135))),I135-H135,IF(AND(B4="Quarter 3",NOT(ISBLANK(J135)),NOT(ISBLANK(J135))),K135-J135,IF(AND(B4="Quarter 4",NOT(ISBLANK(L135)),NOT(ISBLANK(L135))),M135-L135,""))))</f>
        <v/>
      </c>
      <c r="O135" s="15"/>
      <c r="P135" s="15"/>
      <c r="Q135" s="15"/>
      <c r="R135" s="15"/>
      <c r="S135" s="15"/>
    </row>
    <row r="136" spans="1:19">
      <c r="A136" s="18" t="s">
        <v>277</v>
      </c>
      <c r="B136" s="19" t="s">
        <v>278</v>
      </c>
      <c r="C136" s="13"/>
      <c r="D136" s="13"/>
      <c r="E136" s="13"/>
      <c r="F136" s="13"/>
      <c r="G136" s="45">
        <v>1539140428</v>
      </c>
      <c r="H136" s="13"/>
      <c r="I136" s="33">
        <v>1553321459</v>
      </c>
      <c r="J136" s="13"/>
      <c r="K136" s="33"/>
      <c r="L136" s="13"/>
      <c r="M136" s="33"/>
      <c r="N136" s="13"/>
      <c r="O136" s="13"/>
      <c r="P136" s="13"/>
      <c r="Q136" s="15"/>
      <c r="R136" s="15"/>
      <c r="S136" s="15"/>
    </row>
    <row r="137" spans="1:19">
      <c r="A137" s="18" t="s">
        <v>279</v>
      </c>
      <c r="B137" s="19" t="s">
        <v>280</v>
      </c>
      <c r="C137" s="13"/>
      <c r="D137" s="13"/>
      <c r="E137" s="13"/>
      <c r="F137" s="13"/>
      <c r="G137" s="33">
        <v>113500000</v>
      </c>
      <c r="H137" s="13"/>
      <c r="I137" s="33">
        <v>47638500</v>
      </c>
      <c r="J137" s="13"/>
      <c r="K137" s="33"/>
      <c r="L137" s="13"/>
      <c r="M137" s="33"/>
      <c r="N137" s="13"/>
      <c r="O137" s="13"/>
      <c r="P137" s="13"/>
      <c r="Q137" s="15"/>
      <c r="R137" s="15"/>
      <c r="S137" s="15"/>
    </row>
    <row r="138" spans="1:19">
      <c r="A138" s="18" t="s">
        <v>281</v>
      </c>
      <c r="B138" s="19" t="s">
        <v>282</v>
      </c>
      <c r="C138" s="13"/>
      <c r="D138" s="13"/>
      <c r="E138" s="13"/>
      <c r="F138" s="13"/>
      <c r="G138" s="33">
        <v>439137193</v>
      </c>
      <c r="H138" s="13"/>
      <c r="I138" s="33">
        <v>693795716</v>
      </c>
      <c r="J138" s="13"/>
      <c r="K138" s="33"/>
      <c r="L138" s="13"/>
      <c r="M138" s="33"/>
      <c r="N138" s="13"/>
      <c r="O138" s="13"/>
      <c r="P138" s="13"/>
      <c r="Q138" s="15"/>
      <c r="R138" s="15"/>
      <c r="S138" s="15"/>
    </row>
    <row r="139" spans="1:19">
      <c r="A139" s="18" t="s">
        <v>283</v>
      </c>
      <c r="B139" s="19" t="s">
        <v>284</v>
      </c>
      <c r="C139" s="13"/>
      <c r="D139" s="13"/>
      <c r="E139" s="13"/>
      <c r="F139" s="13"/>
      <c r="G139" s="20">
        <v>92</v>
      </c>
      <c r="H139" s="13"/>
      <c r="I139" s="20">
        <v>90</v>
      </c>
      <c r="J139" s="13"/>
      <c r="K139" s="20"/>
      <c r="L139" s="13"/>
      <c r="M139" s="20"/>
      <c r="N139" s="13"/>
      <c r="O139" s="13"/>
      <c r="P139" s="13"/>
      <c r="Q139" s="15"/>
      <c r="R139" s="15"/>
      <c r="S139" s="15"/>
    </row>
    <row r="140" spans="1:19">
      <c r="A140" s="10" t="s">
        <v>285</v>
      </c>
      <c r="B140" s="11" t="s">
        <v>286</v>
      </c>
      <c r="C140" s="21"/>
      <c r="D140" s="13"/>
      <c r="E140" s="21">
        <v>0.8</v>
      </c>
      <c r="F140" s="21">
        <v>0.8</v>
      </c>
      <c r="G140" s="22">
        <f>IF(AND(ISNUMBER(G141),ISNUMBER(G142),ISNUMBER(G143),ISNUMBER(G144)), (G141+G142-G143-G144)/G142, "")</f>
        <v>0.70295942115747867</v>
      </c>
      <c r="H140" s="21">
        <v>0.8</v>
      </c>
      <c r="I140" s="22">
        <f>IF(AND(ISNUMBER(I141),ISNUMBER(I142),ISNUMBER(I143),ISNUMBER(I144)), (I141+I142-I143-I144)/I142, "")</f>
        <v>0.87864292016536349</v>
      </c>
      <c r="J140" s="21"/>
      <c r="K140" s="22" t="str">
        <f>IF(AND(ISNUMBER(K141),ISNUMBER(K142),ISNUMBER(K143),ISNUMBER(K144)), (K141+K142-K143-K144)/K142, "")</f>
        <v/>
      </c>
      <c r="L140" s="21"/>
      <c r="M140" s="22" t="str">
        <f>IF(AND(ISNUMBER(M141),ISNUMBER(M142),ISNUMBER(M143),ISNUMBER(M144)), (M141+M142-M143-M144)/M142, "")</f>
        <v/>
      </c>
      <c r="N140" s="23" t="str">
        <f>IF(AND(B4="Quarter 1",NOT(ISBLANK(F140)),NOT(ISBLANK(F140))),G140-F140,IF(AND(B4="Quarter 2",NOT(ISBLANK(H140)),NOT(ISBLANK(H140))),I140-H140,IF(AND(B4="Quarter 3",NOT(ISBLANK(J140)),NOT(ISBLANK(J140))),K140-J140,IF(AND(B4="Quarter 4",NOT(ISBLANK(L140)),NOT(ISBLANK(L140))),M140-L140,""))))</f>
        <v/>
      </c>
      <c r="O140" s="15"/>
      <c r="P140" s="15"/>
      <c r="Q140" s="15"/>
      <c r="R140" s="15"/>
      <c r="S140" s="15"/>
    </row>
    <row r="141" spans="1:19">
      <c r="A141" s="18" t="s">
        <v>287</v>
      </c>
      <c r="B141" s="19" t="s">
        <v>288</v>
      </c>
      <c r="C141" s="13"/>
      <c r="D141" s="13"/>
      <c r="E141" s="13"/>
      <c r="F141" s="13"/>
      <c r="G141" s="33">
        <v>1421655188</v>
      </c>
      <c r="H141" s="13"/>
      <c r="I141" s="33">
        <v>1467473007</v>
      </c>
      <c r="J141" s="13"/>
      <c r="K141" s="33"/>
      <c r="L141" s="13"/>
      <c r="M141" s="33"/>
      <c r="N141" s="13"/>
      <c r="O141" s="13"/>
      <c r="P141" s="13"/>
      <c r="Q141" s="15"/>
      <c r="R141" s="15"/>
      <c r="S141" s="15"/>
    </row>
    <row r="142" spans="1:19">
      <c r="A142" s="18" t="s">
        <v>289</v>
      </c>
      <c r="B142" s="19" t="s">
        <v>282</v>
      </c>
      <c r="C142" s="13"/>
      <c r="D142" s="13"/>
      <c r="E142" s="13"/>
      <c r="F142" s="13"/>
      <c r="G142" s="33">
        <v>439137193</v>
      </c>
      <c r="H142" s="13"/>
      <c r="I142" s="33">
        <v>707403747</v>
      </c>
      <c r="J142" s="13"/>
      <c r="K142" s="33"/>
      <c r="L142" s="13"/>
      <c r="M142" s="33"/>
      <c r="N142" s="13"/>
      <c r="O142" s="13"/>
      <c r="P142" s="13"/>
      <c r="Q142" s="15"/>
      <c r="R142" s="15"/>
      <c r="S142" s="15"/>
    </row>
    <row r="143" spans="1:19">
      <c r="A143" s="18" t="s">
        <v>290</v>
      </c>
      <c r="B143" s="19" t="s">
        <v>291</v>
      </c>
      <c r="C143" s="13"/>
      <c r="D143" s="13"/>
      <c r="E143" s="13"/>
      <c r="F143" s="13"/>
      <c r="G143" s="33">
        <v>1539140429</v>
      </c>
      <c r="H143" s="13"/>
      <c r="I143" s="33">
        <v>1553321460</v>
      </c>
      <c r="J143" s="13"/>
      <c r="K143" s="33"/>
      <c r="L143" s="13"/>
      <c r="M143" s="33"/>
      <c r="N143" s="13"/>
      <c r="O143" s="13"/>
      <c r="P143" s="13"/>
      <c r="Q143" s="15"/>
      <c r="R143" s="15"/>
      <c r="S143" s="15"/>
    </row>
    <row r="144" spans="1:19">
      <c r="A144" s="18" t="s">
        <v>292</v>
      </c>
      <c r="B144" s="19" t="s">
        <v>293</v>
      </c>
      <c r="C144" s="13"/>
      <c r="D144" s="13"/>
      <c r="E144" s="13"/>
      <c r="F144" s="13"/>
      <c r="G144" s="33">
        <v>12956325</v>
      </c>
      <c r="H144" s="13"/>
      <c r="I144" s="33">
        <v>0</v>
      </c>
      <c r="J144" s="13"/>
      <c r="K144" s="33"/>
      <c r="L144" s="13"/>
      <c r="M144" s="33"/>
      <c r="N144" s="13"/>
      <c r="O144" s="13"/>
      <c r="P144" s="13"/>
      <c r="Q144" s="15"/>
      <c r="R144" s="15"/>
      <c r="S144" s="15"/>
    </row>
    <row r="145" spans="1:19" ht="60">
      <c r="A145" s="8" t="s">
        <v>12</v>
      </c>
      <c r="B145" s="8" t="s">
        <v>13</v>
      </c>
      <c r="C145" s="8" t="s">
        <v>14</v>
      </c>
      <c r="D145" s="8" t="s">
        <v>15</v>
      </c>
      <c r="E145" s="8" t="s">
        <v>16</v>
      </c>
      <c r="F145" s="8" t="s">
        <v>17</v>
      </c>
      <c r="G145" s="8" t="s">
        <v>18</v>
      </c>
      <c r="H145" s="8" t="s">
        <v>19</v>
      </c>
      <c r="I145" s="8" t="s">
        <v>20</v>
      </c>
      <c r="J145" s="8" t="s">
        <v>21</v>
      </c>
      <c r="K145" s="8" t="s">
        <v>22</v>
      </c>
      <c r="L145" s="8" t="s">
        <v>23</v>
      </c>
      <c r="M145" s="8" t="s">
        <v>24</v>
      </c>
      <c r="N145" s="8" t="s">
        <v>25</v>
      </c>
      <c r="O145" s="8" t="s">
        <v>26</v>
      </c>
      <c r="P145" s="8" t="s">
        <v>27</v>
      </c>
      <c r="Q145" s="8" t="s">
        <v>28</v>
      </c>
      <c r="R145" s="8" t="s">
        <v>29</v>
      </c>
      <c r="S145" s="8" t="s">
        <v>30</v>
      </c>
    </row>
    <row r="146" spans="1:19">
      <c r="A146" s="9" t="s">
        <v>294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>
      <c r="A147" s="10" t="s">
        <v>295</v>
      </c>
      <c r="B147" s="11" t="s">
        <v>296</v>
      </c>
      <c r="C147" s="34"/>
      <c r="D147" s="13"/>
      <c r="E147" s="13"/>
      <c r="F147" s="13"/>
      <c r="G147" s="20">
        <v>7</v>
      </c>
      <c r="H147" s="13"/>
      <c r="I147" s="20">
        <v>7</v>
      </c>
      <c r="J147" s="13"/>
      <c r="K147" s="20"/>
      <c r="L147" s="13"/>
      <c r="M147" s="20"/>
      <c r="N147" s="13"/>
      <c r="O147" s="13"/>
      <c r="P147" s="13"/>
      <c r="Q147" s="15"/>
      <c r="R147" s="15"/>
      <c r="S147" s="15"/>
    </row>
    <row r="148" spans="1:19">
      <c r="A148" s="10" t="s">
        <v>297</v>
      </c>
      <c r="B148" s="11" t="s">
        <v>298</v>
      </c>
      <c r="C148" s="34"/>
      <c r="D148" s="13"/>
      <c r="E148" s="13"/>
      <c r="F148" s="13"/>
      <c r="G148" s="20">
        <v>5</v>
      </c>
      <c r="H148" s="13"/>
      <c r="I148" s="20">
        <v>3</v>
      </c>
      <c r="J148" s="13"/>
      <c r="K148" s="20"/>
      <c r="L148" s="13"/>
      <c r="M148" s="20"/>
      <c r="N148" s="13"/>
      <c r="O148" s="13"/>
      <c r="P148" s="13"/>
      <c r="Q148" s="15"/>
      <c r="R148" s="15"/>
      <c r="S148" s="15"/>
    </row>
    <row r="149" spans="1:19">
      <c r="A149" s="10" t="s">
        <v>299</v>
      </c>
      <c r="B149" s="11" t="s">
        <v>300</v>
      </c>
      <c r="C149" s="34"/>
      <c r="D149" s="13"/>
      <c r="E149" s="13"/>
      <c r="F149" s="13"/>
      <c r="G149" s="20">
        <v>23</v>
      </c>
      <c r="H149" s="13"/>
      <c r="I149" s="20">
        <v>10</v>
      </c>
      <c r="J149" s="13"/>
      <c r="K149" s="20"/>
      <c r="L149" s="13"/>
      <c r="M149" s="20"/>
      <c r="N149" s="13"/>
      <c r="O149" s="13"/>
      <c r="P149" s="13"/>
      <c r="Q149" s="15"/>
      <c r="R149" s="15"/>
      <c r="S149" s="15"/>
    </row>
    <row r="150" spans="1:19">
      <c r="A150" s="10" t="s">
        <v>301</v>
      </c>
      <c r="B150" s="11" t="s">
        <v>302</v>
      </c>
      <c r="C150" s="34"/>
      <c r="D150" s="13"/>
      <c r="E150" s="13"/>
      <c r="F150" s="13"/>
      <c r="G150" s="20">
        <v>6</v>
      </c>
      <c r="H150" s="13"/>
      <c r="I150" s="20">
        <v>4</v>
      </c>
      <c r="J150" s="13"/>
      <c r="K150" s="20"/>
      <c r="L150" s="13"/>
      <c r="M150" s="20"/>
      <c r="N150" s="13"/>
      <c r="O150" s="13"/>
      <c r="P150" s="13"/>
      <c r="Q150" s="15"/>
      <c r="R150" s="15"/>
      <c r="S150" s="15"/>
    </row>
    <row r="151" spans="1:19" ht="25.5">
      <c r="A151" s="10" t="s">
        <v>303</v>
      </c>
      <c r="B151" s="11" t="s">
        <v>304</v>
      </c>
      <c r="C151" s="34"/>
      <c r="D151" s="13"/>
      <c r="E151" s="13"/>
      <c r="F151" s="13"/>
      <c r="G151" s="20">
        <v>1</v>
      </c>
      <c r="H151" s="13"/>
      <c r="I151" s="20">
        <v>1</v>
      </c>
      <c r="J151" s="13"/>
      <c r="K151" s="20"/>
      <c r="L151" s="13"/>
      <c r="M151" s="20"/>
      <c r="N151" s="13"/>
      <c r="O151" s="13"/>
      <c r="P151" s="13"/>
      <c r="Q151" s="15"/>
      <c r="R151" s="15"/>
      <c r="S151" s="15"/>
    </row>
    <row r="152" spans="1:19">
      <c r="A152" s="10" t="s">
        <v>305</v>
      </c>
      <c r="B152" s="11" t="s">
        <v>306</v>
      </c>
      <c r="C152" s="34"/>
      <c r="D152" s="13"/>
      <c r="E152" s="13"/>
      <c r="F152" s="13"/>
      <c r="G152" s="20">
        <v>5</v>
      </c>
      <c r="H152" s="13"/>
      <c r="I152" s="20">
        <v>5</v>
      </c>
      <c r="J152" s="13"/>
      <c r="K152" s="20"/>
      <c r="L152" s="13"/>
      <c r="M152" s="20"/>
      <c r="N152" s="13"/>
      <c r="O152" s="13"/>
      <c r="P152" s="13"/>
      <c r="Q152" s="15"/>
      <c r="R152" s="15"/>
      <c r="S152" s="15"/>
    </row>
    <row r="153" spans="1:19">
      <c r="A153" s="10" t="s">
        <v>307</v>
      </c>
      <c r="B153" s="11" t="s">
        <v>308</v>
      </c>
      <c r="C153" s="34"/>
      <c r="D153" s="13"/>
      <c r="E153" s="13"/>
      <c r="F153" s="13"/>
      <c r="G153" s="20">
        <v>0</v>
      </c>
      <c r="H153" s="13"/>
      <c r="I153" s="20">
        <v>0</v>
      </c>
      <c r="J153" s="13"/>
      <c r="K153" s="20"/>
      <c r="L153" s="13"/>
      <c r="M153" s="20"/>
      <c r="N153" s="13"/>
      <c r="O153" s="13"/>
      <c r="P153" s="13"/>
      <c r="Q153" s="15"/>
      <c r="R153" s="15"/>
      <c r="S153" s="15"/>
    </row>
    <row r="154" spans="1:19">
      <c r="A154" s="10" t="s">
        <v>309</v>
      </c>
      <c r="B154" s="11" t="s">
        <v>310</v>
      </c>
      <c r="C154" s="34"/>
      <c r="D154" s="13"/>
      <c r="E154" s="13"/>
      <c r="F154" s="13"/>
      <c r="G154" s="20">
        <v>174</v>
      </c>
      <c r="H154" s="13"/>
      <c r="I154" s="20">
        <v>403</v>
      </c>
      <c r="J154" s="13"/>
      <c r="K154" s="20"/>
      <c r="L154" s="13"/>
      <c r="M154" s="20"/>
      <c r="N154" s="13"/>
      <c r="O154" s="13"/>
      <c r="P154" s="13"/>
      <c r="Q154" s="15"/>
      <c r="R154" s="15"/>
      <c r="S154" s="15"/>
    </row>
    <row r="155" spans="1:19">
      <c r="A155" s="10" t="s">
        <v>311</v>
      </c>
      <c r="B155" s="11" t="s">
        <v>312</v>
      </c>
      <c r="C155" s="34"/>
      <c r="D155" s="13"/>
      <c r="E155" s="13"/>
      <c r="F155" s="13"/>
      <c r="G155" s="20">
        <v>0</v>
      </c>
      <c r="H155" s="13"/>
      <c r="I155" s="20">
        <v>0</v>
      </c>
      <c r="J155" s="13"/>
      <c r="K155" s="20"/>
      <c r="L155" s="13"/>
      <c r="M155" s="20"/>
      <c r="N155" s="13"/>
      <c r="O155" s="13"/>
      <c r="P155" s="13"/>
      <c r="Q155" s="15"/>
      <c r="R155" s="15"/>
      <c r="S155" s="15"/>
    </row>
    <row r="156" spans="1:19">
      <c r="A156" s="10" t="s">
        <v>313</v>
      </c>
      <c r="B156" s="11" t="s">
        <v>314</v>
      </c>
      <c r="C156" s="34"/>
      <c r="D156" s="13"/>
      <c r="E156" s="13"/>
      <c r="F156" s="13"/>
      <c r="G156" s="20">
        <v>2</v>
      </c>
      <c r="H156" s="13"/>
      <c r="I156" s="20">
        <v>2</v>
      </c>
      <c r="J156" s="13"/>
      <c r="K156" s="20"/>
      <c r="L156" s="13"/>
      <c r="M156" s="20"/>
      <c r="N156" s="13"/>
      <c r="O156" s="13"/>
      <c r="P156" s="13"/>
      <c r="Q156" s="15"/>
      <c r="R156" s="15"/>
      <c r="S156" s="15"/>
    </row>
    <row r="157" spans="1:19">
      <c r="A157" s="10" t="s">
        <v>315</v>
      </c>
      <c r="B157" s="11" t="s">
        <v>316</v>
      </c>
      <c r="C157" s="34"/>
      <c r="D157" s="13"/>
      <c r="E157" s="13"/>
      <c r="F157" s="13"/>
      <c r="G157" s="20">
        <v>22</v>
      </c>
      <c r="H157" s="13"/>
      <c r="I157" s="20">
        <v>22</v>
      </c>
      <c r="J157" s="13"/>
      <c r="K157" s="20"/>
      <c r="L157" s="13"/>
      <c r="M157" s="20"/>
      <c r="N157" s="13"/>
      <c r="O157" s="13"/>
      <c r="P157" s="13"/>
      <c r="Q157" s="15"/>
      <c r="R157" s="15"/>
      <c r="S157" s="15"/>
    </row>
    <row r="158" spans="1:19">
      <c r="A158" s="10" t="s">
        <v>317</v>
      </c>
      <c r="B158" s="11" t="s">
        <v>318</v>
      </c>
      <c r="C158" s="34"/>
      <c r="D158" s="13"/>
      <c r="E158" s="13"/>
      <c r="F158" s="13"/>
      <c r="G158" s="20">
        <v>0</v>
      </c>
      <c r="H158" s="13"/>
      <c r="I158" s="20">
        <v>0</v>
      </c>
      <c r="J158" s="13"/>
      <c r="K158" s="20"/>
      <c r="L158" s="13"/>
      <c r="M158" s="20"/>
      <c r="N158" s="13"/>
      <c r="O158" s="13"/>
      <c r="P158" s="13"/>
      <c r="Q158" s="15"/>
      <c r="R158" s="15"/>
      <c r="S158" s="15"/>
    </row>
    <row r="159" spans="1:19">
      <c r="A159" s="10" t="s">
        <v>319</v>
      </c>
      <c r="B159" s="11" t="s">
        <v>320</v>
      </c>
      <c r="C159" s="34"/>
      <c r="D159" s="13"/>
      <c r="E159" s="13"/>
      <c r="F159" s="13"/>
      <c r="G159" s="20">
        <v>0</v>
      </c>
      <c r="H159" s="13"/>
      <c r="I159" s="20">
        <v>0</v>
      </c>
      <c r="J159" s="13"/>
      <c r="K159" s="20"/>
      <c r="L159" s="13"/>
      <c r="M159" s="20"/>
      <c r="N159" s="13"/>
      <c r="O159" s="13"/>
      <c r="P159" s="13"/>
      <c r="Q159" s="15"/>
      <c r="R159" s="15"/>
      <c r="S159" s="15"/>
    </row>
    <row r="160" spans="1:19">
      <c r="A160" s="10" t="s">
        <v>321</v>
      </c>
      <c r="B160" s="11" t="s">
        <v>322</v>
      </c>
      <c r="C160" s="34"/>
      <c r="D160" s="13"/>
      <c r="E160" s="13"/>
      <c r="F160" s="13"/>
      <c r="G160" s="20">
        <v>1451</v>
      </c>
      <c r="H160" s="13"/>
      <c r="I160" s="20">
        <v>1535</v>
      </c>
      <c r="J160" s="13"/>
      <c r="K160" s="20"/>
      <c r="L160" s="13"/>
      <c r="M160" s="20"/>
      <c r="N160" s="13"/>
      <c r="O160" s="13"/>
      <c r="P160" s="13"/>
      <c r="Q160" s="15"/>
      <c r="R160" s="15"/>
      <c r="S160" s="15"/>
    </row>
    <row r="161" spans="1:19">
      <c r="A161" s="10" t="s">
        <v>323</v>
      </c>
      <c r="B161" s="11" t="s">
        <v>324</v>
      </c>
      <c r="C161" s="34"/>
      <c r="D161" s="13"/>
      <c r="E161" s="13"/>
      <c r="F161" s="13"/>
      <c r="G161" s="20">
        <v>15</v>
      </c>
      <c r="H161" s="13"/>
      <c r="I161" s="20">
        <v>266</v>
      </c>
      <c r="J161" s="13"/>
      <c r="K161" s="20"/>
      <c r="L161" s="13"/>
      <c r="M161" s="20"/>
      <c r="N161" s="13"/>
      <c r="O161" s="13"/>
      <c r="P161" s="13"/>
      <c r="Q161" s="15"/>
      <c r="R161" s="15"/>
      <c r="S161" s="15"/>
    </row>
    <row r="162" spans="1:19">
      <c r="A162" s="10" t="s">
        <v>325</v>
      </c>
      <c r="B162" s="11" t="s">
        <v>326</v>
      </c>
      <c r="C162" s="34"/>
      <c r="D162" s="13"/>
      <c r="E162" s="13"/>
      <c r="F162" s="13"/>
      <c r="G162" s="20">
        <v>3</v>
      </c>
      <c r="H162" s="13"/>
      <c r="I162" s="20">
        <v>0</v>
      </c>
      <c r="J162" s="13"/>
      <c r="K162" s="20"/>
      <c r="L162" s="13"/>
      <c r="M162" s="20"/>
      <c r="N162" s="13"/>
      <c r="O162" s="13"/>
      <c r="P162" s="13"/>
      <c r="Q162" s="15"/>
      <c r="R162" s="15"/>
      <c r="S162" s="15"/>
    </row>
    <row r="163" spans="1:19" ht="25.5">
      <c r="A163" s="10" t="s">
        <v>327</v>
      </c>
      <c r="B163" s="11" t="s">
        <v>328</v>
      </c>
      <c r="C163" s="34"/>
      <c r="D163" s="13"/>
      <c r="E163" s="13"/>
      <c r="F163" s="13"/>
      <c r="G163" s="20">
        <v>6</v>
      </c>
      <c r="H163" s="13"/>
      <c r="I163" s="20">
        <v>6</v>
      </c>
      <c r="J163" s="13"/>
      <c r="K163" s="20"/>
      <c r="L163" s="13"/>
      <c r="M163" s="20"/>
      <c r="N163" s="13"/>
      <c r="O163" s="13"/>
      <c r="P163" s="13"/>
      <c r="Q163" s="15"/>
      <c r="R163" s="15"/>
      <c r="S163" s="15"/>
    </row>
    <row r="164" spans="1:19">
      <c r="A164" s="10" t="s">
        <v>329</v>
      </c>
      <c r="B164" s="11" t="s">
        <v>330</v>
      </c>
      <c r="C164" s="34"/>
      <c r="D164" s="13"/>
      <c r="E164" s="13"/>
      <c r="F164" s="13"/>
      <c r="G164" s="20">
        <v>0</v>
      </c>
      <c r="H164" s="13"/>
      <c r="I164" s="20">
        <v>0</v>
      </c>
      <c r="J164" s="13"/>
      <c r="K164" s="20"/>
      <c r="L164" s="13"/>
      <c r="M164" s="20"/>
      <c r="N164" s="13"/>
      <c r="O164" s="13"/>
      <c r="P164" s="13"/>
      <c r="Q164" s="15"/>
      <c r="R164" s="15"/>
      <c r="S164" s="15"/>
    </row>
    <row r="165" spans="1:19">
      <c r="A165" s="10" t="s">
        <v>331</v>
      </c>
      <c r="B165" s="11" t="s">
        <v>332</v>
      </c>
      <c r="C165" s="34"/>
      <c r="D165" s="13"/>
      <c r="E165" s="13"/>
      <c r="F165" s="13"/>
      <c r="G165" s="20">
        <v>4</v>
      </c>
      <c r="H165" s="13"/>
      <c r="I165" s="20">
        <v>2</v>
      </c>
      <c r="J165" s="13"/>
      <c r="K165" s="20"/>
      <c r="L165" s="13"/>
      <c r="M165" s="20"/>
      <c r="N165" s="13"/>
      <c r="O165" s="13"/>
      <c r="P165" s="13"/>
      <c r="Q165" s="15"/>
      <c r="R165" s="15"/>
      <c r="S165" s="15"/>
    </row>
    <row r="166" spans="1:19">
      <c r="A166" s="10" t="s">
        <v>333</v>
      </c>
      <c r="B166" s="11" t="s">
        <v>334</v>
      </c>
      <c r="C166" s="34"/>
      <c r="D166" s="13"/>
      <c r="E166" s="13"/>
      <c r="F166" s="13"/>
      <c r="G166" s="20">
        <v>6</v>
      </c>
      <c r="H166" s="13"/>
      <c r="I166" s="20">
        <v>8</v>
      </c>
      <c r="J166" s="13"/>
      <c r="K166" s="20"/>
      <c r="L166" s="13"/>
      <c r="M166" s="20"/>
      <c r="N166" s="13"/>
      <c r="O166" s="13"/>
      <c r="P166" s="13"/>
      <c r="Q166" s="15"/>
      <c r="R166" s="15"/>
      <c r="S166" s="15"/>
    </row>
    <row r="167" spans="1:19">
      <c r="A167" s="10" t="s">
        <v>335</v>
      </c>
      <c r="B167" s="11" t="s">
        <v>336</v>
      </c>
      <c r="C167" s="34"/>
      <c r="D167" s="13"/>
      <c r="E167" s="13"/>
      <c r="F167" s="13"/>
      <c r="G167" s="20">
        <v>0</v>
      </c>
      <c r="H167" s="13"/>
      <c r="I167" s="20">
        <v>0</v>
      </c>
      <c r="J167" s="13"/>
      <c r="K167" s="20"/>
      <c r="L167" s="13"/>
      <c r="M167" s="20"/>
      <c r="N167" s="13"/>
      <c r="O167" s="13"/>
      <c r="P167" s="13"/>
      <c r="Q167" s="15"/>
      <c r="R167" s="15"/>
      <c r="S167" s="15"/>
    </row>
    <row r="168" spans="1:19">
      <c r="A168" s="10" t="s">
        <v>337</v>
      </c>
      <c r="B168" s="11" t="s">
        <v>338</v>
      </c>
      <c r="C168" s="34"/>
      <c r="D168" s="13"/>
      <c r="E168" s="13"/>
      <c r="F168" s="13"/>
      <c r="G168" s="20">
        <v>1</v>
      </c>
      <c r="H168" s="13"/>
      <c r="I168" s="20">
        <v>0</v>
      </c>
      <c r="J168" s="13"/>
      <c r="K168" s="20"/>
      <c r="L168" s="13"/>
      <c r="M168" s="20"/>
      <c r="N168" s="13"/>
      <c r="O168" s="13"/>
      <c r="P168" s="13"/>
      <c r="Q168" s="15"/>
      <c r="R168" s="15"/>
      <c r="S168" s="15"/>
    </row>
    <row r="169" spans="1:19">
      <c r="A169" s="10" t="s">
        <v>339</v>
      </c>
      <c r="B169" s="11" t="s">
        <v>340</v>
      </c>
      <c r="C169" s="35"/>
      <c r="D169" s="13"/>
      <c r="E169" s="13"/>
      <c r="F169" s="13"/>
      <c r="G169" s="33">
        <v>1285000</v>
      </c>
      <c r="H169" s="13"/>
      <c r="I169" s="33">
        <v>2307075</v>
      </c>
      <c r="J169" s="13"/>
      <c r="K169" s="33"/>
      <c r="L169" s="13"/>
      <c r="M169" s="33"/>
      <c r="N169" s="13"/>
      <c r="O169" s="13"/>
      <c r="P169" s="13"/>
      <c r="Q169" s="15"/>
      <c r="R169" s="15"/>
      <c r="S169" s="15"/>
    </row>
    <row r="170" spans="1:19" ht="25.5">
      <c r="A170" s="10" t="s">
        <v>341</v>
      </c>
      <c r="B170" s="11" t="s">
        <v>342</v>
      </c>
      <c r="C170" s="34"/>
      <c r="D170" s="13"/>
      <c r="E170" s="13"/>
      <c r="F170" s="13"/>
      <c r="G170" s="20">
        <v>4</v>
      </c>
      <c r="H170" s="13"/>
      <c r="I170" s="20">
        <v>7</v>
      </c>
      <c r="J170" s="13"/>
      <c r="K170" s="20"/>
      <c r="L170" s="13"/>
      <c r="M170" s="20"/>
      <c r="N170" s="13"/>
      <c r="O170" s="13"/>
      <c r="P170" s="13"/>
      <c r="Q170" s="15"/>
      <c r="R170" s="15"/>
      <c r="S170" s="15"/>
    </row>
    <row r="171" spans="1:19" ht="25.5">
      <c r="A171" s="10" t="s">
        <v>343</v>
      </c>
      <c r="B171" s="11" t="s">
        <v>344</v>
      </c>
      <c r="C171" s="35"/>
      <c r="D171" s="13"/>
      <c r="E171" s="13"/>
      <c r="F171" s="13"/>
      <c r="G171" s="33">
        <v>117411376</v>
      </c>
      <c r="H171" s="13"/>
      <c r="I171" s="33">
        <v>2307075</v>
      </c>
      <c r="J171" s="13"/>
      <c r="K171" s="33"/>
      <c r="L171" s="13"/>
      <c r="M171" s="33"/>
      <c r="N171" s="13"/>
      <c r="O171" s="13"/>
      <c r="P171" s="13"/>
      <c r="Q171" s="15"/>
      <c r="R171" s="15"/>
      <c r="S171" s="15"/>
    </row>
    <row r="172" spans="1:19">
      <c r="A172" s="10" t="s">
        <v>345</v>
      </c>
      <c r="B172" s="11" t="s">
        <v>346</v>
      </c>
      <c r="C172" s="34"/>
      <c r="D172" s="13"/>
      <c r="E172" s="13"/>
      <c r="F172" s="13"/>
      <c r="G172" s="20">
        <v>0</v>
      </c>
      <c r="H172" s="13"/>
      <c r="I172" s="20">
        <v>2</v>
      </c>
      <c r="J172" s="13"/>
      <c r="K172" s="20"/>
      <c r="L172" s="13"/>
      <c r="M172" s="20"/>
      <c r="N172" s="13"/>
      <c r="O172" s="13"/>
      <c r="P172" s="13"/>
      <c r="Q172" s="15"/>
      <c r="R172" s="15"/>
      <c r="S172" s="15"/>
    </row>
    <row r="173" spans="1:19">
      <c r="A173" s="10" t="s">
        <v>347</v>
      </c>
      <c r="B173" s="11" t="s">
        <v>348</v>
      </c>
      <c r="C173" s="34"/>
      <c r="D173" s="13"/>
      <c r="E173" s="13"/>
      <c r="F173" s="13"/>
      <c r="G173" s="20">
        <v>6</v>
      </c>
      <c r="H173" s="13"/>
      <c r="I173" s="20">
        <v>42</v>
      </c>
      <c r="J173" s="13"/>
      <c r="K173" s="20"/>
      <c r="L173" s="13"/>
      <c r="M173" s="20"/>
      <c r="N173" s="13"/>
      <c r="O173" s="13"/>
      <c r="P173" s="13"/>
      <c r="Q173" s="15"/>
      <c r="R173" s="15"/>
      <c r="S173" s="15"/>
    </row>
    <row r="174" spans="1:19">
      <c r="A174" s="10" t="s">
        <v>349</v>
      </c>
      <c r="B174" s="11" t="s">
        <v>350</v>
      </c>
      <c r="C174" s="34"/>
      <c r="D174" s="13"/>
      <c r="E174" s="13"/>
      <c r="F174" s="13"/>
      <c r="G174" s="20">
        <v>0</v>
      </c>
      <c r="H174" s="13"/>
      <c r="I174" s="20">
        <v>0</v>
      </c>
      <c r="J174" s="13"/>
      <c r="K174" s="20"/>
      <c r="L174" s="13"/>
      <c r="M174" s="20"/>
      <c r="N174" s="13"/>
      <c r="O174" s="13"/>
      <c r="P174" s="13"/>
      <c r="Q174" s="15"/>
      <c r="R174" s="15"/>
      <c r="S174" s="15"/>
    </row>
    <row r="175" spans="1:19">
      <c r="A175" s="10" t="s">
        <v>351</v>
      </c>
      <c r="B175" s="11" t="s">
        <v>352</v>
      </c>
      <c r="C175" s="34"/>
      <c r="D175" s="13"/>
      <c r="E175" s="13"/>
      <c r="F175" s="13"/>
      <c r="G175" s="20">
        <v>1</v>
      </c>
      <c r="H175" s="13"/>
      <c r="I175" s="20">
        <v>9</v>
      </c>
      <c r="J175" s="13"/>
      <c r="K175" s="20"/>
      <c r="L175" s="13"/>
      <c r="M175" s="20"/>
      <c r="N175" s="13"/>
      <c r="O175" s="13"/>
      <c r="P175" s="13"/>
      <c r="Q175" s="15"/>
      <c r="R175" s="15"/>
      <c r="S175" s="15"/>
    </row>
    <row r="176" spans="1:19">
      <c r="A176" s="10" t="s">
        <v>353</v>
      </c>
      <c r="B176" s="11" t="s">
        <v>354</v>
      </c>
      <c r="C176" s="34"/>
      <c r="D176" s="13"/>
      <c r="E176" s="13"/>
      <c r="F176" s="13"/>
      <c r="G176" s="20">
        <v>43</v>
      </c>
      <c r="H176" s="13"/>
      <c r="I176" s="20">
        <v>45</v>
      </c>
      <c r="J176" s="13"/>
      <c r="K176" s="20"/>
      <c r="L176" s="13"/>
      <c r="M176" s="20"/>
      <c r="N176" s="13"/>
      <c r="O176" s="13"/>
      <c r="P176" s="13"/>
      <c r="Q176" s="15"/>
      <c r="R176" s="15"/>
      <c r="S176" s="15"/>
    </row>
    <row r="177" spans="1:19">
      <c r="A177" s="10" t="s">
        <v>355</v>
      </c>
      <c r="B177" s="11" t="s">
        <v>356</v>
      </c>
      <c r="C177" s="34"/>
      <c r="D177" s="13"/>
      <c r="E177" s="13"/>
      <c r="F177" s="13"/>
      <c r="G177" s="20">
        <v>29</v>
      </c>
      <c r="H177" s="13"/>
      <c r="I177" s="20">
        <v>29</v>
      </c>
      <c r="J177" s="13"/>
      <c r="K177" s="20"/>
      <c r="L177" s="13"/>
      <c r="M177" s="20"/>
      <c r="N177" s="13"/>
      <c r="O177" s="13"/>
      <c r="P177" s="13"/>
      <c r="Q177" s="15"/>
      <c r="R177" s="15"/>
      <c r="S177" s="15"/>
    </row>
    <row r="178" spans="1:19">
      <c r="A178" s="10" t="s">
        <v>357</v>
      </c>
      <c r="B178" s="11" t="s">
        <v>358</v>
      </c>
      <c r="C178" s="34"/>
      <c r="D178" s="13"/>
      <c r="E178" s="13"/>
      <c r="F178" s="13"/>
      <c r="G178" s="20">
        <v>0</v>
      </c>
      <c r="H178" s="13"/>
      <c r="I178" s="20">
        <v>0</v>
      </c>
      <c r="J178" s="13"/>
      <c r="K178" s="20"/>
      <c r="L178" s="13"/>
      <c r="M178" s="20"/>
      <c r="N178" s="13"/>
      <c r="O178" s="13"/>
      <c r="P178" s="13"/>
      <c r="Q178" s="15"/>
      <c r="R178" s="15"/>
      <c r="S178" s="15"/>
    </row>
    <row r="179" spans="1:19">
      <c r="A179" s="10" t="s">
        <v>359</v>
      </c>
      <c r="B179" s="11" t="s">
        <v>360</v>
      </c>
      <c r="C179" s="34"/>
      <c r="D179" s="13"/>
      <c r="E179" s="13"/>
      <c r="F179" s="13"/>
      <c r="G179" s="20">
        <v>65</v>
      </c>
      <c r="H179" s="13"/>
      <c r="I179" s="20">
        <v>65</v>
      </c>
      <c r="J179" s="13"/>
      <c r="K179" s="20"/>
      <c r="L179" s="13"/>
      <c r="M179" s="20"/>
      <c r="N179" s="13"/>
      <c r="O179" s="13"/>
      <c r="P179" s="13"/>
      <c r="Q179" s="15"/>
      <c r="R179" s="15"/>
      <c r="S179" s="15"/>
    </row>
    <row r="180" spans="1:19">
      <c r="A180" s="10" t="s">
        <v>361</v>
      </c>
      <c r="B180" s="11" t="s">
        <v>362</v>
      </c>
      <c r="C180" s="34"/>
      <c r="D180" s="13"/>
      <c r="E180" s="13"/>
      <c r="F180" s="13"/>
      <c r="G180" s="20">
        <v>30</v>
      </c>
      <c r="H180" s="13"/>
      <c r="I180" s="20">
        <v>29</v>
      </c>
      <c r="J180" s="13"/>
      <c r="K180" s="20"/>
      <c r="L180" s="13"/>
      <c r="M180" s="20"/>
      <c r="N180" s="13"/>
      <c r="O180" s="13"/>
      <c r="P180" s="13"/>
      <c r="Q180" s="15"/>
      <c r="R180" s="15"/>
      <c r="S180" s="15"/>
    </row>
    <row r="181" spans="1:19">
      <c r="A181" s="10" t="s">
        <v>363</v>
      </c>
      <c r="B181" s="11" t="s">
        <v>364</v>
      </c>
      <c r="C181" s="34"/>
      <c r="D181" s="13"/>
      <c r="E181" s="13"/>
      <c r="F181" s="13"/>
      <c r="G181" s="20">
        <v>13</v>
      </c>
      <c r="H181" s="13"/>
      <c r="I181" s="20">
        <v>8</v>
      </c>
      <c r="J181" s="13"/>
      <c r="K181" s="20"/>
      <c r="L181" s="13"/>
      <c r="M181" s="20"/>
      <c r="N181" s="13"/>
      <c r="O181" s="13"/>
      <c r="P181" s="13"/>
      <c r="Q181" s="15"/>
      <c r="R181" s="15"/>
      <c r="S181" s="15"/>
    </row>
    <row r="182" spans="1:19">
      <c r="A182" s="10" t="s">
        <v>365</v>
      </c>
      <c r="B182" s="11" t="s">
        <v>366</v>
      </c>
      <c r="C182" s="34"/>
      <c r="D182" s="13"/>
      <c r="E182" s="13"/>
      <c r="F182" s="13"/>
      <c r="G182" s="20">
        <v>17</v>
      </c>
      <c r="H182" s="13"/>
      <c r="I182" s="20">
        <v>8</v>
      </c>
      <c r="J182" s="13"/>
      <c r="K182" s="20"/>
      <c r="L182" s="13"/>
      <c r="M182" s="20"/>
      <c r="N182" s="13"/>
      <c r="O182" s="13"/>
      <c r="P182" s="13"/>
      <c r="Q182" s="15"/>
      <c r="R182" s="15"/>
      <c r="S182" s="15"/>
    </row>
    <row r="183" spans="1:19">
      <c r="A183" s="10" t="s">
        <v>367</v>
      </c>
      <c r="B183" s="11" t="s">
        <v>368</v>
      </c>
      <c r="C183" s="34"/>
      <c r="D183" s="13"/>
      <c r="E183" s="13"/>
      <c r="F183" s="13"/>
      <c r="G183" s="20">
        <v>8</v>
      </c>
      <c r="H183" s="13"/>
      <c r="I183" s="20">
        <v>8</v>
      </c>
      <c r="J183" s="13"/>
      <c r="K183" s="20"/>
      <c r="L183" s="13"/>
      <c r="M183" s="20"/>
      <c r="N183" s="13"/>
      <c r="O183" s="13"/>
      <c r="P183" s="13"/>
      <c r="Q183" s="15"/>
      <c r="R183" s="15"/>
      <c r="S183" s="15"/>
    </row>
    <row r="184" spans="1:19">
      <c r="A184" s="10" t="s">
        <v>369</v>
      </c>
      <c r="B184" s="11" t="s">
        <v>370</v>
      </c>
      <c r="C184" s="34"/>
      <c r="D184" s="13"/>
      <c r="E184" s="13"/>
      <c r="F184" s="13"/>
      <c r="G184" s="20">
        <v>0</v>
      </c>
      <c r="H184" s="13"/>
      <c r="I184" s="20">
        <v>1</v>
      </c>
      <c r="J184" s="13"/>
      <c r="K184" s="20"/>
      <c r="L184" s="13"/>
      <c r="M184" s="20"/>
      <c r="N184" s="13"/>
      <c r="O184" s="13"/>
      <c r="P184" s="13"/>
      <c r="Q184" s="15"/>
      <c r="R184" s="15"/>
      <c r="S184" s="15"/>
    </row>
    <row r="185" spans="1:19">
      <c r="A185" s="10" t="s">
        <v>371</v>
      </c>
      <c r="B185" s="11" t="s">
        <v>372</v>
      </c>
      <c r="C185" s="34"/>
      <c r="D185" s="13"/>
      <c r="E185" s="13"/>
      <c r="F185" s="13"/>
      <c r="G185" s="20">
        <v>110</v>
      </c>
      <c r="H185" s="13"/>
      <c r="I185" s="20">
        <v>112</v>
      </c>
      <c r="J185" s="13"/>
      <c r="K185" s="20"/>
      <c r="L185" s="13"/>
      <c r="M185" s="20"/>
      <c r="N185" s="13"/>
      <c r="O185" s="13"/>
      <c r="P185" s="13"/>
      <c r="Q185" s="15"/>
      <c r="R185" s="15"/>
      <c r="S185" s="15"/>
    </row>
    <row r="186" spans="1:19">
      <c r="A186" s="10" t="s">
        <v>373</v>
      </c>
      <c r="B186" s="11" t="s">
        <v>374</v>
      </c>
      <c r="C186" s="34"/>
      <c r="D186" s="13"/>
      <c r="E186" s="13"/>
      <c r="F186" s="13"/>
      <c r="G186" s="20">
        <v>12</v>
      </c>
      <c r="H186" s="13"/>
      <c r="I186" s="20">
        <v>12</v>
      </c>
      <c r="J186" s="13"/>
      <c r="K186" s="20"/>
      <c r="L186" s="13"/>
      <c r="M186" s="20"/>
      <c r="N186" s="13"/>
      <c r="O186" s="13"/>
      <c r="P186" s="13"/>
      <c r="Q186" s="15"/>
      <c r="R186" s="15"/>
      <c r="S186" s="15"/>
    </row>
    <row r="187" spans="1:19">
      <c r="A187" s="10" t="s">
        <v>375</v>
      </c>
      <c r="B187" s="11" t="s">
        <v>376</v>
      </c>
      <c r="C187" s="34"/>
      <c r="D187" s="13"/>
      <c r="E187" s="13"/>
      <c r="F187" s="13"/>
      <c r="G187" s="20">
        <v>76</v>
      </c>
      <c r="H187" s="13"/>
      <c r="I187" s="20">
        <v>189</v>
      </c>
      <c r="J187" s="13"/>
      <c r="K187" s="20"/>
      <c r="L187" s="13"/>
      <c r="M187" s="20"/>
      <c r="N187" s="13"/>
      <c r="O187" s="13"/>
      <c r="P187" s="13"/>
      <c r="Q187" s="15"/>
      <c r="R187" s="15"/>
      <c r="S187" s="15"/>
    </row>
    <row r="188" spans="1:19" ht="25.5">
      <c r="A188" s="10" t="s">
        <v>377</v>
      </c>
      <c r="B188" s="11" t="s">
        <v>378</v>
      </c>
      <c r="C188" s="34"/>
      <c r="D188" s="13"/>
      <c r="E188" s="13"/>
      <c r="F188" s="13"/>
      <c r="G188" s="20">
        <v>0</v>
      </c>
      <c r="H188" s="13"/>
      <c r="I188" s="20">
        <v>0</v>
      </c>
      <c r="J188" s="13"/>
      <c r="K188" s="20"/>
      <c r="L188" s="13"/>
      <c r="M188" s="20"/>
      <c r="N188" s="13"/>
      <c r="O188" s="13"/>
      <c r="P188" s="13"/>
      <c r="Q188" s="15"/>
      <c r="R188" s="15"/>
      <c r="S188" s="15"/>
    </row>
    <row r="189" spans="1:19">
      <c r="A189" s="10" t="s">
        <v>379</v>
      </c>
      <c r="B189" s="11" t="s">
        <v>380</v>
      </c>
      <c r="C189" s="34"/>
      <c r="D189" s="13"/>
      <c r="E189" s="13"/>
      <c r="F189" s="13"/>
      <c r="G189" s="20">
        <v>0</v>
      </c>
      <c r="H189" s="13"/>
      <c r="I189" s="20">
        <v>0</v>
      </c>
      <c r="J189" s="13"/>
      <c r="K189" s="20"/>
      <c r="L189" s="13"/>
      <c r="M189" s="20"/>
      <c r="N189" s="13"/>
      <c r="O189" s="13"/>
      <c r="P189" s="13"/>
      <c r="Q189" s="15"/>
      <c r="R189" s="15"/>
      <c r="S189" s="15"/>
    </row>
    <row r="190" spans="1:19">
      <c r="A190" s="10" t="s">
        <v>381</v>
      </c>
      <c r="B190" s="11" t="s">
        <v>382</v>
      </c>
      <c r="C190" s="12"/>
      <c r="D190" s="13"/>
      <c r="E190" s="13"/>
      <c r="F190" s="13"/>
      <c r="G190" s="20">
        <v>11</v>
      </c>
      <c r="H190" s="13"/>
      <c r="I190" s="20">
        <v>13</v>
      </c>
      <c r="J190" s="13"/>
      <c r="K190" s="20"/>
      <c r="L190" s="13"/>
      <c r="M190" s="20"/>
      <c r="N190" s="13"/>
      <c r="O190" s="13"/>
      <c r="P190" s="13"/>
      <c r="Q190" s="15"/>
      <c r="R190" s="15"/>
      <c r="S190" s="15"/>
    </row>
    <row r="191" spans="1:19">
      <c r="A191" s="10" t="s">
        <v>383</v>
      </c>
      <c r="B191" s="11" t="s">
        <v>384</v>
      </c>
      <c r="C191" s="34"/>
      <c r="D191" s="13"/>
      <c r="E191" s="13"/>
      <c r="F191" s="13"/>
      <c r="G191" s="20">
        <v>6</v>
      </c>
      <c r="H191" s="13"/>
      <c r="I191" s="20">
        <v>6</v>
      </c>
      <c r="J191" s="13"/>
      <c r="K191" s="20"/>
      <c r="L191" s="13"/>
      <c r="M191" s="20"/>
      <c r="N191" s="13"/>
      <c r="O191" s="13"/>
      <c r="P191" s="13"/>
      <c r="Q191" s="15"/>
      <c r="R191" s="15"/>
      <c r="S191" s="15"/>
    </row>
    <row r="192" spans="1:19">
      <c r="A192" s="10" t="s">
        <v>385</v>
      </c>
      <c r="B192" s="11" t="s">
        <v>386</v>
      </c>
      <c r="C192" s="34"/>
      <c r="D192" s="13"/>
      <c r="E192" s="13"/>
      <c r="F192" s="13"/>
      <c r="G192" s="20">
        <v>0</v>
      </c>
      <c r="H192" s="13"/>
      <c r="I192" s="20">
        <v>0</v>
      </c>
      <c r="J192" s="13"/>
      <c r="K192" s="20"/>
      <c r="L192" s="13"/>
      <c r="M192" s="20"/>
      <c r="N192" s="13"/>
      <c r="O192" s="13"/>
      <c r="P192" s="13"/>
      <c r="Q192" s="15"/>
      <c r="R192" s="15"/>
      <c r="S192" s="15"/>
    </row>
    <row r="193" spans="1:19">
      <c r="A193" s="10" t="s">
        <v>387</v>
      </c>
      <c r="B193" s="11" t="s">
        <v>388</v>
      </c>
      <c r="C193" s="12"/>
      <c r="D193" s="13"/>
      <c r="E193" s="13"/>
      <c r="F193" s="13"/>
      <c r="G193" s="20">
        <v>13250</v>
      </c>
      <c r="H193" s="13"/>
      <c r="I193" s="20" t="s">
        <v>868</v>
      </c>
      <c r="J193" s="13"/>
      <c r="K193" s="20"/>
      <c r="L193" s="13"/>
      <c r="M193" s="20"/>
      <c r="N193" s="13"/>
      <c r="O193" s="13"/>
      <c r="P193" s="13"/>
      <c r="Q193" s="15"/>
      <c r="R193" s="15"/>
      <c r="S193" s="15"/>
    </row>
    <row r="194" spans="1:19">
      <c r="A194" s="10" t="s">
        <v>389</v>
      </c>
      <c r="B194" s="11" t="s">
        <v>390</v>
      </c>
      <c r="C194" s="35"/>
      <c r="D194" s="13"/>
      <c r="E194" s="13"/>
      <c r="F194" s="13"/>
      <c r="G194" s="33">
        <v>0</v>
      </c>
      <c r="H194" s="13"/>
      <c r="I194" s="33">
        <v>0</v>
      </c>
      <c r="J194" s="13"/>
      <c r="K194" s="33"/>
      <c r="L194" s="13"/>
      <c r="M194" s="33"/>
      <c r="N194" s="13"/>
      <c r="O194" s="13"/>
      <c r="P194" s="13"/>
      <c r="Q194" s="15"/>
      <c r="R194" s="15"/>
      <c r="S194" s="15"/>
    </row>
    <row r="195" spans="1:19">
      <c r="A195" s="10" t="s">
        <v>391</v>
      </c>
      <c r="B195" s="11" t="s">
        <v>392</v>
      </c>
      <c r="C195" s="34"/>
      <c r="D195" s="13"/>
      <c r="E195" s="13"/>
      <c r="F195" s="13"/>
      <c r="G195" s="20"/>
      <c r="H195" s="13"/>
      <c r="I195" s="20"/>
      <c r="J195" s="13"/>
      <c r="K195" s="20"/>
      <c r="L195" s="13"/>
      <c r="M195" s="20"/>
      <c r="N195" s="13"/>
      <c r="O195" s="13"/>
      <c r="P195" s="13"/>
      <c r="Q195" s="15"/>
      <c r="R195" s="15"/>
      <c r="S195" s="15"/>
    </row>
    <row r="196" spans="1:19">
      <c r="A196" s="10" t="s">
        <v>393</v>
      </c>
      <c r="B196" s="11" t="s">
        <v>394</v>
      </c>
      <c r="C196" s="34"/>
      <c r="D196" s="13"/>
      <c r="E196" s="13"/>
      <c r="F196" s="13"/>
      <c r="G196" s="20"/>
      <c r="H196" s="13"/>
      <c r="I196" s="20"/>
      <c r="J196" s="13"/>
      <c r="K196" s="20"/>
      <c r="L196" s="13"/>
      <c r="M196" s="20"/>
      <c r="N196" s="13"/>
      <c r="O196" s="13"/>
      <c r="P196" s="13"/>
      <c r="Q196" s="15"/>
      <c r="R196" s="15"/>
      <c r="S196" s="15"/>
    </row>
    <row r="197" spans="1:19">
      <c r="A197" s="10" t="s">
        <v>395</v>
      </c>
      <c r="B197" s="11" t="s">
        <v>396</v>
      </c>
      <c r="C197" s="34"/>
      <c r="D197" s="13"/>
      <c r="E197" s="13"/>
      <c r="F197" s="13"/>
      <c r="G197" s="20"/>
      <c r="H197" s="13"/>
      <c r="I197" s="20"/>
      <c r="J197" s="13"/>
      <c r="K197" s="20"/>
      <c r="L197" s="13"/>
      <c r="M197" s="20"/>
      <c r="N197" s="13"/>
      <c r="O197" s="13"/>
      <c r="P197" s="13"/>
      <c r="Q197" s="15"/>
      <c r="R197" s="15"/>
      <c r="S197" s="15"/>
    </row>
    <row r="198" spans="1:19">
      <c r="A198" s="10" t="s">
        <v>397</v>
      </c>
      <c r="B198" s="11" t="s">
        <v>398</v>
      </c>
      <c r="C198" s="34"/>
      <c r="D198" s="13"/>
      <c r="E198" s="13"/>
      <c r="F198" s="13"/>
      <c r="G198" s="20">
        <v>23</v>
      </c>
      <c r="H198" s="13"/>
      <c r="I198" s="20">
        <v>6</v>
      </c>
      <c r="J198" s="13"/>
      <c r="K198" s="20"/>
      <c r="L198" s="13"/>
      <c r="M198" s="20"/>
      <c r="N198" s="13"/>
      <c r="O198" s="13"/>
      <c r="P198" s="13"/>
      <c r="Q198" s="15"/>
      <c r="R198" s="15"/>
      <c r="S198" s="15"/>
    </row>
    <row r="199" spans="1:19">
      <c r="A199" s="10" t="s">
        <v>399</v>
      </c>
      <c r="B199" s="11" t="s">
        <v>400</v>
      </c>
      <c r="C199" s="34"/>
      <c r="D199" s="13"/>
      <c r="E199" s="13"/>
      <c r="F199" s="13"/>
      <c r="G199" s="20">
        <v>0</v>
      </c>
      <c r="H199" s="13"/>
      <c r="I199" s="20">
        <v>0</v>
      </c>
      <c r="J199" s="13"/>
      <c r="K199" s="20"/>
      <c r="L199" s="13"/>
      <c r="M199" s="20"/>
      <c r="N199" s="13"/>
      <c r="O199" s="13"/>
      <c r="P199" s="13"/>
      <c r="Q199" s="15"/>
      <c r="R199" s="15"/>
      <c r="S199" s="15"/>
    </row>
    <row r="200" spans="1:19">
      <c r="A200" s="10" t="s">
        <v>401</v>
      </c>
      <c r="B200" s="11" t="s">
        <v>402</v>
      </c>
      <c r="C200" s="34"/>
      <c r="D200" s="13"/>
      <c r="E200" s="13"/>
      <c r="F200" s="13"/>
      <c r="G200" s="20">
        <v>0</v>
      </c>
      <c r="H200" s="13"/>
      <c r="I200" s="20">
        <v>0</v>
      </c>
      <c r="J200" s="13"/>
      <c r="K200" s="20"/>
      <c r="L200" s="13"/>
      <c r="M200" s="20"/>
      <c r="N200" s="13"/>
      <c r="O200" s="13"/>
      <c r="P200" s="13"/>
      <c r="Q200" s="15"/>
      <c r="R200" s="15"/>
      <c r="S200" s="15"/>
    </row>
    <row r="201" spans="1:19">
      <c r="A201" s="10" t="s">
        <v>403</v>
      </c>
      <c r="B201" s="11" t="s">
        <v>404</v>
      </c>
      <c r="C201" s="34"/>
      <c r="D201" s="13"/>
      <c r="E201" s="13"/>
      <c r="F201" s="13"/>
      <c r="G201" s="20">
        <v>36</v>
      </c>
      <c r="H201" s="13"/>
      <c r="I201" s="20">
        <v>36</v>
      </c>
      <c r="J201" s="13"/>
      <c r="K201" s="20"/>
      <c r="L201" s="13"/>
      <c r="M201" s="20"/>
      <c r="N201" s="13"/>
      <c r="O201" s="13"/>
      <c r="P201" s="13"/>
      <c r="Q201" s="15"/>
      <c r="R201" s="15"/>
      <c r="S201" s="15"/>
    </row>
    <row r="202" spans="1:19" ht="25.5">
      <c r="A202" s="10" t="s">
        <v>405</v>
      </c>
      <c r="B202" s="11" t="s">
        <v>406</v>
      </c>
      <c r="C202" s="34"/>
      <c r="D202" s="13"/>
      <c r="E202" s="13"/>
      <c r="F202" s="13"/>
      <c r="G202" s="20">
        <v>75</v>
      </c>
      <c r="H202" s="13"/>
      <c r="I202" s="20">
        <v>65</v>
      </c>
      <c r="J202" s="13"/>
      <c r="K202" s="20"/>
      <c r="L202" s="13"/>
      <c r="M202" s="20"/>
      <c r="N202" s="13"/>
      <c r="O202" s="13"/>
      <c r="P202" s="13"/>
      <c r="Q202" s="15"/>
      <c r="R202" s="15"/>
      <c r="S202" s="15"/>
    </row>
    <row r="203" spans="1:19">
      <c r="A203" s="10" t="s">
        <v>407</v>
      </c>
      <c r="B203" s="11" t="s">
        <v>408</v>
      </c>
      <c r="C203" s="35"/>
      <c r="D203" s="13"/>
      <c r="E203" s="13"/>
      <c r="F203" s="13"/>
      <c r="G203" s="33">
        <v>0</v>
      </c>
      <c r="H203" s="13"/>
      <c r="I203" s="33">
        <v>0</v>
      </c>
      <c r="J203" s="13"/>
      <c r="K203" s="33"/>
      <c r="L203" s="13"/>
      <c r="M203" s="33"/>
      <c r="N203" s="13"/>
      <c r="O203" s="13"/>
      <c r="P203" s="13"/>
      <c r="Q203" s="15"/>
      <c r="R203" s="15"/>
      <c r="S203" s="15"/>
    </row>
    <row r="204" spans="1:19">
      <c r="A204" s="10" t="s">
        <v>409</v>
      </c>
      <c r="B204" s="11" t="s">
        <v>410</v>
      </c>
      <c r="C204" s="35"/>
      <c r="D204" s="13"/>
      <c r="E204" s="13"/>
      <c r="F204" s="13"/>
      <c r="G204" s="33">
        <v>0</v>
      </c>
      <c r="H204" s="13"/>
      <c r="I204" s="33">
        <v>0</v>
      </c>
      <c r="J204" s="13"/>
      <c r="K204" s="33"/>
      <c r="L204" s="13"/>
      <c r="M204" s="33"/>
      <c r="N204" s="13"/>
      <c r="O204" s="13"/>
      <c r="P204" s="13"/>
      <c r="Q204" s="15"/>
      <c r="R204" s="15"/>
      <c r="S204" s="15"/>
    </row>
    <row r="205" spans="1:19">
      <c r="A205" s="10" t="s">
        <v>411</v>
      </c>
      <c r="B205" s="11" t="s">
        <v>412</v>
      </c>
      <c r="C205" s="35"/>
      <c r="D205" s="13"/>
      <c r="E205" s="13"/>
      <c r="F205" s="13"/>
      <c r="G205" s="33">
        <v>0</v>
      </c>
      <c r="H205" s="13"/>
      <c r="I205" s="33">
        <v>0</v>
      </c>
      <c r="J205" s="13"/>
      <c r="K205" s="33"/>
      <c r="L205" s="13"/>
      <c r="M205" s="33"/>
      <c r="N205" s="13"/>
      <c r="O205" s="13"/>
      <c r="P205" s="13"/>
      <c r="Q205" s="15"/>
      <c r="R205" s="15"/>
      <c r="S205" s="15"/>
    </row>
    <row r="206" spans="1:19">
      <c r="A206" s="10" t="s">
        <v>413</v>
      </c>
      <c r="B206" s="11" t="s">
        <v>414</v>
      </c>
      <c r="C206" s="34"/>
      <c r="D206" s="13"/>
      <c r="E206" s="13"/>
      <c r="F206" s="13"/>
      <c r="G206" s="20">
        <v>62</v>
      </c>
      <c r="H206" s="13"/>
      <c r="I206" s="20">
        <v>47</v>
      </c>
      <c r="J206" s="13"/>
      <c r="K206" s="20"/>
      <c r="L206" s="13"/>
      <c r="M206" s="20"/>
      <c r="N206" s="13"/>
      <c r="O206" s="13"/>
      <c r="P206" s="13"/>
      <c r="Q206" s="15"/>
      <c r="R206" s="15"/>
      <c r="S206" s="15"/>
    </row>
    <row r="207" spans="1:19">
      <c r="A207" s="10" t="s">
        <v>415</v>
      </c>
      <c r="B207" s="11" t="s">
        <v>416</v>
      </c>
      <c r="C207" s="34"/>
      <c r="D207" s="13"/>
      <c r="E207" s="13"/>
      <c r="F207" s="13"/>
      <c r="G207" s="20">
        <v>54</v>
      </c>
      <c r="H207" s="13"/>
      <c r="I207" s="20">
        <v>0</v>
      </c>
      <c r="J207" s="13"/>
      <c r="K207" s="20"/>
      <c r="L207" s="13"/>
      <c r="M207" s="20"/>
      <c r="N207" s="13"/>
      <c r="O207" s="13"/>
      <c r="P207" s="13"/>
      <c r="Q207" s="15"/>
      <c r="R207" s="15"/>
      <c r="S207" s="15"/>
    </row>
    <row r="208" spans="1:19">
      <c r="A208" s="10" t="s">
        <v>417</v>
      </c>
      <c r="B208" s="11" t="s">
        <v>418</v>
      </c>
      <c r="C208" s="34"/>
      <c r="D208" s="13"/>
      <c r="E208" s="13"/>
      <c r="F208" s="13"/>
      <c r="G208" s="20">
        <v>54</v>
      </c>
      <c r="H208" s="13"/>
      <c r="I208" s="20">
        <v>0</v>
      </c>
      <c r="J208" s="13"/>
      <c r="K208" s="20"/>
      <c r="L208" s="13"/>
      <c r="M208" s="20"/>
      <c r="N208" s="13"/>
      <c r="O208" s="13"/>
      <c r="P208" s="13"/>
      <c r="Q208" s="15"/>
      <c r="R208" s="15"/>
      <c r="S208" s="15"/>
    </row>
    <row r="209" spans="1:20">
      <c r="A209" s="10" t="s">
        <v>419</v>
      </c>
      <c r="B209" s="11" t="s">
        <v>420</v>
      </c>
      <c r="C209" s="34"/>
      <c r="D209" s="13"/>
      <c r="E209" s="13"/>
      <c r="F209" s="13"/>
      <c r="G209" s="20">
        <v>20</v>
      </c>
      <c r="H209" s="13"/>
      <c r="I209" s="20">
        <v>5</v>
      </c>
      <c r="J209" s="13"/>
      <c r="K209" s="20"/>
      <c r="L209" s="13"/>
      <c r="M209" s="20"/>
      <c r="N209" s="13"/>
      <c r="O209" s="13"/>
      <c r="P209" s="13"/>
      <c r="Q209" s="15"/>
      <c r="R209" s="15"/>
      <c r="S209" s="15"/>
    </row>
    <row r="210" spans="1:20">
      <c r="A210" s="10" t="s">
        <v>421</v>
      </c>
      <c r="B210" s="11" t="s">
        <v>422</v>
      </c>
      <c r="C210" s="34"/>
      <c r="D210" s="13"/>
      <c r="E210" s="13"/>
      <c r="F210" s="13"/>
      <c r="G210" s="20">
        <v>1965</v>
      </c>
      <c r="H210" s="13"/>
      <c r="I210" s="20"/>
      <c r="J210" s="13"/>
      <c r="K210" s="20"/>
      <c r="L210" s="13"/>
      <c r="M210" s="20"/>
      <c r="N210" s="13"/>
      <c r="O210" s="13"/>
      <c r="P210" s="13"/>
      <c r="Q210" s="15"/>
      <c r="R210" s="15"/>
      <c r="S210" s="15"/>
    </row>
    <row r="211" spans="1:20">
      <c r="A211" s="10" t="s">
        <v>423</v>
      </c>
      <c r="B211" s="11" t="s">
        <v>424</v>
      </c>
      <c r="C211" s="34"/>
      <c r="D211" s="13"/>
      <c r="E211" s="13"/>
      <c r="F211" s="13"/>
      <c r="G211" s="20">
        <v>0</v>
      </c>
      <c r="H211" s="13"/>
      <c r="I211" s="20">
        <v>0</v>
      </c>
      <c r="J211" s="13"/>
      <c r="K211" s="20"/>
      <c r="L211" s="13"/>
      <c r="M211" s="20"/>
      <c r="N211" s="13"/>
      <c r="O211" s="13"/>
      <c r="P211" s="13"/>
      <c r="Q211" s="15"/>
      <c r="R211" s="15"/>
      <c r="S211" s="15"/>
    </row>
    <row r="212" spans="1:20">
      <c r="A212" s="10" t="s">
        <v>425</v>
      </c>
      <c r="B212" s="11" t="s">
        <v>426</v>
      </c>
      <c r="C212" s="34"/>
      <c r="D212" s="13"/>
      <c r="E212" s="13"/>
      <c r="F212" s="13"/>
      <c r="G212" s="20">
        <v>3</v>
      </c>
      <c r="H212" s="13"/>
      <c r="I212" s="20">
        <v>0</v>
      </c>
      <c r="J212" s="13"/>
      <c r="K212" s="20"/>
      <c r="L212" s="13"/>
      <c r="M212" s="20"/>
      <c r="N212" s="13"/>
      <c r="O212" s="13"/>
      <c r="P212" s="13"/>
      <c r="Q212" s="15"/>
      <c r="R212" s="15"/>
      <c r="S212" s="15"/>
    </row>
    <row r="213" spans="1:20">
      <c r="A213" s="10" t="s">
        <v>427</v>
      </c>
      <c r="B213" s="11" t="s">
        <v>428</v>
      </c>
      <c r="C213" s="34"/>
      <c r="D213" s="13"/>
      <c r="E213" s="13"/>
      <c r="F213" s="13"/>
      <c r="G213" s="20">
        <v>1</v>
      </c>
      <c r="H213" s="13"/>
      <c r="I213" s="20">
        <v>0</v>
      </c>
      <c r="J213" s="13"/>
      <c r="K213" s="20"/>
      <c r="L213" s="13"/>
      <c r="M213" s="20"/>
      <c r="N213" s="13"/>
      <c r="O213" s="13"/>
      <c r="P213" s="13"/>
      <c r="Q213" s="15"/>
      <c r="R213" s="15"/>
      <c r="S213" s="15"/>
    </row>
    <row r="214" spans="1:20">
      <c r="A214" s="10" t="s">
        <v>429</v>
      </c>
      <c r="B214" s="11" t="s">
        <v>430</v>
      </c>
      <c r="C214" s="34"/>
      <c r="D214" s="13"/>
      <c r="E214" s="13"/>
      <c r="F214" s="13"/>
      <c r="G214" s="20">
        <v>0</v>
      </c>
      <c r="H214" s="13"/>
      <c r="I214" s="20">
        <v>0</v>
      </c>
      <c r="J214" s="13"/>
      <c r="K214" s="20"/>
      <c r="L214" s="13"/>
      <c r="M214" s="20"/>
      <c r="N214" s="13"/>
      <c r="O214" s="13"/>
      <c r="P214" s="13"/>
      <c r="Q214" s="15"/>
      <c r="R214" s="15"/>
      <c r="S214" s="15"/>
    </row>
    <row r="215" spans="1:20">
      <c r="A215" s="10" t="s">
        <v>431</v>
      </c>
      <c r="B215" s="11" t="s">
        <v>432</v>
      </c>
      <c r="C215" s="34"/>
      <c r="D215" s="13"/>
      <c r="E215" s="13"/>
      <c r="F215" s="13"/>
      <c r="G215" s="20">
        <v>13</v>
      </c>
      <c r="H215" s="13"/>
      <c r="I215" s="20">
        <v>22</v>
      </c>
      <c r="J215" s="13"/>
      <c r="K215" s="20"/>
      <c r="L215" s="13"/>
      <c r="M215" s="20"/>
      <c r="N215" s="13"/>
      <c r="O215" s="13"/>
      <c r="P215" s="13"/>
      <c r="Q215" s="15"/>
      <c r="R215" s="15"/>
      <c r="S215" s="15"/>
    </row>
    <row r="216" spans="1:20">
      <c r="A216" s="10" t="s">
        <v>433</v>
      </c>
      <c r="B216" s="11" t="s">
        <v>434</v>
      </c>
      <c r="C216" s="34"/>
      <c r="D216" s="13"/>
      <c r="E216" s="13"/>
      <c r="F216" s="13"/>
      <c r="G216" s="20">
        <v>146</v>
      </c>
      <c r="H216" s="13"/>
      <c r="I216" s="20">
        <v>125</v>
      </c>
      <c r="J216" s="13"/>
      <c r="K216" s="20"/>
      <c r="L216" s="13"/>
      <c r="M216" s="20"/>
      <c r="N216" s="13"/>
      <c r="O216" s="13"/>
      <c r="P216" s="13"/>
      <c r="Q216" s="15"/>
      <c r="R216" s="15"/>
      <c r="S216" s="15"/>
    </row>
    <row r="217" spans="1:20">
      <c r="A217" s="10" t="s">
        <v>435</v>
      </c>
      <c r="B217" s="11" t="s">
        <v>436</v>
      </c>
      <c r="C217" s="35"/>
      <c r="D217" s="13"/>
      <c r="E217" s="13"/>
      <c r="F217" s="13"/>
      <c r="G217" s="33">
        <v>316286.92</v>
      </c>
      <c r="H217" s="13"/>
      <c r="I217" s="33">
        <v>492002</v>
      </c>
      <c r="J217" s="13"/>
      <c r="K217" s="33"/>
      <c r="L217" s="13"/>
      <c r="M217" s="33"/>
      <c r="N217" s="13"/>
      <c r="O217" s="13"/>
      <c r="P217" s="13"/>
      <c r="Q217" s="15"/>
      <c r="R217" s="15"/>
      <c r="S217" s="15"/>
    </row>
    <row r="218" spans="1:20">
      <c r="A218" s="10" t="s">
        <v>437</v>
      </c>
      <c r="B218" s="11" t="s">
        <v>438</v>
      </c>
      <c r="C218" s="34"/>
      <c r="D218" s="13"/>
      <c r="E218" s="13"/>
      <c r="F218" s="13"/>
      <c r="G218" s="20"/>
      <c r="H218" s="13"/>
      <c r="I218" s="20"/>
      <c r="J218" s="13"/>
      <c r="K218" s="20"/>
      <c r="L218" s="13"/>
      <c r="M218" s="20"/>
      <c r="N218" s="13"/>
      <c r="O218" s="13"/>
      <c r="P218" s="13"/>
      <c r="Q218" s="15"/>
      <c r="R218" s="15"/>
      <c r="S218" s="15"/>
    </row>
    <row r="219" spans="1:20">
      <c r="A219" s="10" t="s">
        <v>439</v>
      </c>
      <c r="B219" s="11" t="s">
        <v>440</v>
      </c>
      <c r="C219" s="34"/>
      <c r="D219" s="13"/>
      <c r="E219" s="13"/>
      <c r="F219" s="13"/>
      <c r="G219" s="20"/>
      <c r="H219" s="13"/>
      <c r="I219" s="20"/>
      <c r="J219" s="13"/>
      <c r="K219" s="20"/>
      <c r="L219" s="13"/>
      <c r="M219" s="20"/>
      <c r="N219" s="13"/>
      <c r="O219" s="13"/>
      <c r="P219" s="13"/>
      <c r="Q219" s="15"/>
      <c r="R219" s="15"/>
      <c r="S219" s="15"/>
    </row>
    <row r="220" spans="1:20">
      <c r="A220" s="10" t="s">
        <v>441</v>
      </c>
      <c r="B220" s="11" t="s">
        <v>442</v>
      </c>
      <c r="C220" s="34"/>
      <c r="D220" s="13"/>
      <c r="E220" s="13"/>
      <c r="F220" s="13"/>
      <c r="G220" s="20"/>
      <c r="H220" s="13"/>
      <c r="I220" s="20"/>
      <c r="J220" s="13"/>
      <c r="K220" s="20"/>
      <c r="L220" s="13"/>
      <c r="M220" s="20"/>
      <c r="N220" s="13"/>
      <c r="O220" s="13"/>
      <c r="P220" s="13"/>
      <c r="Q220" s="15"/>
      <c r="R220" s="15"/>
      <c r="S220" s="15"/>
    </row>
    <row r="221" spans="1:20" ht="60">
      <c r="A221" s="8" t="s">
        <v>12</v>
      </c>
      <c r="B221" s="8" t="s">
        <v>13</v>
      </c>
      <c r="C221" s="8" t="s">
        <v>14</v>
      </c>
      <c r="D221" s="8" t="s">
        <v>15</v>
      </c>
      <c r="E221" s="8" t="s">
        <v>16</v>
      </c>
      <c r="F221" s="8"/>
      <c r="G221" s="8"/>
      <c r="H221" s="8"/>
      <c r="I221" s="8"/>
      <c r="J221" s="8"/>
      <c r="K221" s="8"/>
      <c r="L221" s="8" t="s">
        <v>16</v>
      </c>
      <c r="M221" s="8" t="s">
        <v>443</v>
      </c>
      <c r="N221" s="8" t="s">
        <v>25</v>
      </c>
      <c r="O221" s="8" t="s">
        <v>26</v>
      </c>
      <c r="P221" s="8" t="s">
        <v>27</v>
      </c>
      <c r="Q221" s="8" t="s">
        <v>28</v>
      </c>
      <c r="R221" s="8" t="s">
        <v>29</v>
      </c>
      <c r="S221" s="8" t="s">
        <v>30</v>
      </c>
    </row>
    <row r="222" spans="1:20">
      <c r="A222" s="9" t="s">
        <v>444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1:20">
      <c r="A223" s="10" t="s">
        <v>445</v>
      </c>
      <c r="B223" s="11" t="s">
        <v>446</v>
      </c>
      <c r="C223" s="21"/>
      <c r="D223" s="13"/>
      <c r="E223" s="21"/>
      <c r="F223" s="13"/>
      <c r="G223" s="13"/>
      <c r="H223" s="13"/>
      <c r="I223" s="13"/>
      <c r="J223" s="13"/>
      <c r="K223" s="13"/>
      <c r="L223" s="22" t="str">
        <f>IF(ISBLANK(E223), "", E223)</f>
        <v/>
      </c>
      <c r="M223" s="22" t="str">
        <f>IF(AND(ISNUMBER(M224),ISNUMBER(M225)), M224/M225, "")</f>
        <v/>
      </c>
      <c r="N223" s="22" t="str">
        <f>IF(AND(ISNUMBER(E223), ISNUMBER(M223)),M223-E223, "")</f>
        <v/>
      </c>
      <c r="O223" s="15"/>
      <c r="P223" s="15"/>
      <c r="Q223" s="15"/>
      <c r="R223" s="15"/>
      <c r="S223" s="15"/>
      <c r="T223" s="15"/>
    </row>
    <row r="224" spans="1:20">
      <c r="A224" s="18" t="s">
        <v>447</v>
      </c>
      <c r="B224" s="19" t="s">
        <v>448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20"/>
      <c r="N224" s="13"/>
      <c r="O224" s="13"/>
      <c r="P224" s="13"/>
      <c r="Q224" s="15"/>
      <c r="R224" s="15"/>
      <c r="S224" s="15"/>
    </row>
    <row r="225" spans="1:20">
      <c r="A225" s="18" t="s">
        <v>449</v>
      </c>
      <c r="B225" s="19" t="s">
        <v>450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20"/>
      <c r="N225" s="13"/>
      <c r="O225" s="13"/>
      <c r="P225" s="13"/>
      <c r="Q225" s="15"/>
      <c r="R225" s="15"/>
      <c r="S225" s="15"/>
    </row>
    <row r="226" spans="1:20">
      <c r="A226" s="10" t="s">
        <v>451</v>
      </c>
      <c r="B226" s="11" t="s">
        <v>452</v>
      </c>
      <c r="C226" s="21"/>
      <c r="D226" s="13"/>
      <c r="E226" s="21"/>
      <c r="F226" s="13"/>
      <c r="G226" s="13"/>
      <c r="H226" s="13"/>
      <c r="I226" s="13"/>
      <c r="J226" s="13"/>
      <c r="K226" s="13"/>
      <c r="L226" s="22" t="str">
        <f>IF(ISBLANK(E226), "", E226)</f>
        <v/>
      </c>
      <c r="M226" s="22" t="str">
        <f>IF(AND(ISNUMBER(M227),ISNUMBER(M228)), M227/M228, "")</f>
        <v/>
      </c>
      <c r="N226" s="22" t="str">
        <f>IF(AND(ISNUMBER(E226), ISNUMBER(M226)),M226-E226, "")</f>
        <v/>
      </c>
      <c r="O226" s="15"/>
      <c r="P226" s="15"/>
      <c r="Q226" s="15"/>
      <c r="R226" s="15"/>
      <c r="S226" s="15"/>
      <c r="T226" s="15"/>
    </row>
    <row r="227" spans="1:20">
      <c r="A227" s="18" t="s">
        <v>453</v>
      </c>
      <c r="B227" s="19" t="s">
        <v>454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20"/>
      <c r="N227" s="13"/>
      <c r="O227" s="13"/>
      <c r="P227" s="13"/>
      <c r="Q227" s="15"/>
      <c r="R227" s="15"/>
      <c r="S227" s="15"/>
    </row>
    <row r="228" spans="1:20">
      <c r="A228" s="18" t="s">
        <v>455</v>
      </c>
      <c r="B228" s="19" t="s">
        <v>456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20"/>
      <c r="N228" s="13"/>
      <c r="O228" s="13"/>
      <c r="P228" s="13"/>
      <c r="Q228" s="15"/>
      <c r="R228" s="15"/>
      <c r="S228" s="15"/>
    </row>
    <row r="229" spans="1:20">
      <c r="A229" s="10" t="s">
        <v>457</v>
      </c>
      <c r="B229" s="11" t="s">
        <v>458</v>
      </c>
      <c r="C229" s="21"/>
      <c r="D229" s="13"/>
      <c r="E229" s="21"/>
      <c r="F229" s="13"/>
      <c r="G229" s="13"/>
      <c r="H229" s="13"/>
      <c r="I229" s="13"/>
      <c r="J229" s="13"/>
      <c r="K229" s="13"/>
      <c r="L229" s="22" t="str">
        <f>IF(ISBLANK(E229), "", E229)</f>
        <v/>
      </c>
      <c r="M229" s="22" t="str">
        <f>IF(AND(ISNUMBER(M230),ISNUMBER(M231)), M230/M231, "")</f>
        <v/>
      </c>
      <c r="N229" s="22" t="str">
        <f>IF(AND(ISNUMBER(E229), ISNUMBER(M229)),M229-E229, "")</f>
        <v/>
      </c>
      <c r="O229" s="15"/>
      <c r="P229" s="15"/>
      <c r="Q229" s="15"/>
      <c r="R229" s="15"/>
      <c r="S229" s="15"/>
      <c r="T229" s="15"/>
    </row>
    <row r="230" spans="1:20">
      <c r="A230" s="18" t="s">
        <v>459</v>
      </c>
      <c r="B230" s="19" t="s">
        <v>460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20"/>
      <c r="N230" s="13"/>
      <c r="O230" s="13"/>
      <c r="P230" s="13"/>
      <c r="Q230" s="15"/>
      <c r="R230" s="15"/>
      <c r="S230" s="15"/>
    </row>
    <row r="231" spans="1:20">
      <c r="A231" s="18" t="s">
        <v>461</v>
      </c>
      <c r="B231" s="19" t="s">
        <v>462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20"/>
      <c r="N231" s="13"/>
      <c r="O231" s="13"/>
      <c r="P231" s="13"/>
      <c r="Q231" s="15"/>
      <c r="R231" s="15"/>
      <c r="S231" s="15"/>
    </row>
    <row r="232" spans="1:20">
      <c r="A232" s="10" t="s">
        <v>463</v>
      </c>
      <c r="B232" s="11" t="s">
        <v>464</v>
      </c>
      <c r="C232" s="34"/>
      <c r="D232" s="13"/>
      <c r="E232" s="34"/>
      <c r="F232" s="13"/>
      <c r="G232" s="13"/>
      <c r="H232" s="13"/>
      <c r="I232" s="13"/>
      <c r="J232" s="13"/>
      <c r="K232" s="13"/>
      <c r="L232" s="36" t="str">
        <f>IF(ISBLANK(E232), "", E232)</f>
        <v/>
      </c>
      <c r="M232" s="36" t="str">
        <f>IF(ISNUMBER(M233), M233, "")</f>
        <v/>
      </c>
      <c r="N232" s="36" t="str">
        <f>IF(AND(ISNUMBER(E232), ISNUMBER(M232)),M232-E232, "")</f>
        <v/>
      </c>
      <c r="O232" s="15"/>
      <c r="P232" s="15"/>
      <c r="Q232" s="15"/>
      <c r="R232" s="15"/>
      <c r="S232" s="15"/>
      <c r="T232" s="15"/>
    </row>
    <row r="233" spans="1:20">
      <c r="A233" s="18" t="s">
        <v>465</v>
      </c>
      <c r="B233" s="19" t="s">
        <v>466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20"/>
      <c r="N233" s="13"/>
      <c r="O233" s="13"/>
      <c r="P233" s="13"/>
      <c r="Q233" s="15"/>
      <c r="R233" s="15"/>
      <c r="S233" s="15"/>
    </row>
    <row r="234" spans="1:20">
      <c r="A234" s="10" t="s">
        <v>467</v>
      </c>
      <c r="B234" s="11" t="s">
        <v>468</v>
      </c>
      <c r="C234" s="34"/>
      <c r="D234" s="13"/>
      <c r="E234" s="34"/>
      <c r="F234" s="13"/>
      <c r="G234" s="13"/>
      <c r="H234" s="13"/>
      <c r="I234" s="13"/>
      <c r="J234" s="13"/>
      <c r="K234" s="13"/>
      <c r="L234" s="36" t="str">
        <f>IF(ISBLANK(E234), "", E234)</f>
        <v/>
      </c>
      <c r="M234" s="36" t="str">
        <f>IF(ISNUMBER(M235), M235, "")</f>
        <v/>
      </c>
      <c r="N234" s="36" t="str">
        <f>IF(AND(ISNUMBER(E234), ISNUMBER(M234)),M234-E234, "")</f>
        <v/>
      </c>
      <c r="O234" s="15"/>
      <c r="P234" s="15"/>
      <c r="Q234" s="15"/>
      <c r="R234" s="15"/>
      <c r="S234" s="15"/>
      <c r="T234" s="15"/>
    </row>
    <row r="235" spans="1:20" ht="25.5">
      <c r="A235" s="18" t="s">
        <v>469</v>
      </c>
      <c r="B235" s="19" t="s">
        <v>470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20"/>
      <c r="N235" s="13"/>
      <c r="O235" s="13"/>
      <c r="P235" s="13"/>
      <c r="Q235" s="15"/>
      <c r="R235" s="15"/>
      <c r="S235" s="15"/>
    </row>
    <row r="236" spans="1:20" ht="25.5">
      <c r="A236" s="10" t="s">
        <v>471</v>
      </c>
      <c r="B236" s="11" t="s">
        <v>472</v>
      </c>
      <c r="C236" s="34"/>
      <c r="D236" s="13"/>
      <c r="E236" s="34"/>
      <c r="F236" s="13"/>
      <c r="G236" s="13"/>
      <c r="H236" s="13"/>
      <c r="I236" s="13"/>
      <c r="J236" s="13"/>
      <c r="K236" s="13"/>
      <c r="L236" s="36" t="str">
        <f>IF(ISBLANK(E236), "", E236)</f>
        <v/>
      </c>
      <c r="M236" s="36" t="str">
        <f>IF(ISNUMBER(M237), M237, "")</f>
        <v/>
      </c>
      <c r="N236" s="36" t="str">
        <f>IF(AND(ISNUMBER(E236), ISNUMBER(M236)),M236-E236, "")</f>
        <v/>
      </c>
      <c r="O236" s="15"/>
      <c r="P236" s="15"/>
      <c r="Q236" s="15"/>
      <c r="R236" s="15"/>
      <c r="S236" s="15"/>
      <c r="T236" s="15"/>
    </row>
    <row r="237" spans="1:20" ht="25.5">
      <c r="A237" s="18" t="s">
        <v>473</v>
      </c>
      <c r="B237" s="19" t="s">
        <v>474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20"/>
      <c r="N237" s="13"/>
      <c r="O237" s="13"/>
      <c r="P237" s="13"/>
      <c r="Q237" s="15"/>
      <c r="R237" s="15"/>
      <c r="S237" s="15"/>
    </row>
    <row r="238" spans="1:20">
      <c r="A238" s="10" t="s">
        <v>475</v>
      </c>
      <c r="B238" s="11" t="s">
        <v>476</v>
      </c>
      <c r="C238" s="34"/>
      <c r="D238" s="13"/>
      <c r="E238" s="34"/>
      <c r="F238" s="13"/>
      <c r="G238" s="13"/>
      <c r="H238" s="13"/>
      <c r="I238" s="13"/>
      <c r="J238" s="13"/>
      <c r="K238" s="13"/>
      <c r="L238" s="36" t="str">
        <f>IF(ISBLANK(E238), "", E238)</f>
        <v/>
      </c>
      <c r="M238" s="36" t="str">
        <f>IF(ISNUMBER(M239), M239, "")</f>
        <v/>
      </c>
      <c r="N238" s="36" t="str">
        <f>IF(AND(ISNUMBER(E238), ISNUMBER(M238)),M238-E238, "")</f>
        <v/>
      </c>
      <c r="O238" s="15"/>
      <c r="P238" s="15"/>
      <c r="Q238" s="15"/>
      <c r="R238" s="15"/>
      <c r="S238" s="15"/>
      <c r="T238" s="15"/>
    </row>
    <row r="239" spans="1:20">
      <c r="A239" s="18" t="s">
        <v>477</v>
      </c>
      <c r="B239" s="19" t="s">
        <v>478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20"/>
      <c r="N239" s="13"/>
      <c r="O239" s="13"/>
      <c r="P239" s="13"/>
      <c r="Q239" s="15"/>
      <c r="R239" s="15"/>
      <c r="S239" s="15"/>
    </row>
    <row r="240" spans="1:20">
      <c r="A240" s="10" t="s">
        <v>479</v>
      </c>
      <c r="B240" s="11" t="s">
        <v>480</v>
      </c>
      <c r="C240" s="21"/>
      <c r="D240" s="13"/>
      <c r="E240" s="21"/>
      <c r="F240" s="13"/>
      <c r="G240" s="13"/>
      <c r="H240" s="13"/>
      <c r="I240" s="13"/>
      <c r="J240" s="13"/>
      <c r="K240" s="13"/>
      <c r="L240" s="22" t="str">
        <f>IF(ISBLANK(E240), "", E240)</f>
        <v/>
      </c>
      <c r="M240" s="22" t="str">
        <f>IF(AND(ISNUMBER(M241),ISNUMBER(M242)), M241/M242, "")</f>
        <v/>
      </c>
      <c r="N240" s="22" t="str">
        <f>IF(AND(ISNUMBER(E240), ISNUMBER(M240)),M240-E240, "")</f>
        <v/>
      </c>
      <c r="O240" s="15"/>
      <c r="P240" s="15"/>
      <c r="Q240" s="15"/>
      <c r="R240" s="15"/>
      <c r="S240" s="15"/>
      <c r="T240" s="15"/>
    </row>
    <row r="241" spans="1:20">
      <c r="A241" s="18" t="s">
        <v>481</v>
      </c>
      <c r="B241" s="19" t="s">
        <v>482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20"/>
      <c r="N241" s="13"/>
      <c r="O241" s="13"/>
      <c r="P241" s="13"/>
      <c r="Q241" s="15"/>
      <c r="R241" s="15"/>
      <c r="S241" s="15"/>
    </row>
    <row r="242" spans="1:20">
      <c r="A242" s="18" t="s">
        <v>483</v>
      </c>
      <c r="B242" s="19" t="s">
        <v>484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20"/>
      <c r="N242" s="13"/>
      <c r="O242" s="13"/>
      <c r="P242" s="13"/>
      <c r="Q242" s="15"/>
      <c r="R242" s="15"/>
      <c r="S242" s="15"/>
    </row>
    <row r="243" spans="1:20">
      <c r="A243" s="10" t="s">
        <v>485</v>
      </c>
      <c r="B243" s="11" t="s">
        <v>486</v>
      </c>
      <c r="C243" s="21"/>
      <c r="D243" s="13"/>
      <c r="E243" s="21"/>
      <c r="F243" s="13"/>
      <c r="G243" s="13"/>
      <c r="H243" s="13"/>
      <c r="I243" s="13"/>
      <c r="J243" s="13"/>
      <c r="K243" s="13"/>
      <c r="L243" s="22" t="str">
        <f>IF(ISBLANK(E243), "", E243)</f>
        <v/>
      </c>
      <c r="M243" s="22" t="str">
        <f>IF(AND(ISNUMBER(M244),ISNUMBER(M245)), M244/(M244+M245), "")</f>
        <v/>
      </c>
      <c r="N243" s="22" t="str">
        <f>IF(AND(ISNUMBER(E243), ISNUMBER(M243)),M243-E243, "")</f>
        <v/>
      </c>
      <c r="O243" s="15"/>
      <c r="P243" s="15"/>
      <c r="Q243" s="15"/>
      <c r="R243" s="15"/>
      <c r="S243" s="15"/>
      <c r="T243" s="15"/>
    </row>
    <row r="244" spans="1:20">
      <c r="A244" s="18" t="s">
        <v>487</v>
      </c>
      <c r="B244" s="19" t="s">
        <v>488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20"/>
      <c r="N244" s="13"/>
      <c r="O244" s="13"/>
      <c r="P244" s="13"/>
      <c r="Q244" s="15"/>
      <c r="R244" s="15"/>
      <c r="S244" s="15"/>
    </row>
    <row r="245" spans="1:20">
      <c r="A245" s="18" t="s">
        <v>489</v>
      </c>
      <c r="B245" s="19" t="s">
        <v>490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20"/>
      <c r="N245" s="13"/>
      <c r="O245" s="13"/>
      <c r="P245" s="13"/>
      <c r="Q245" s="15"/>
      <c r="R245" s="15"/>
      <c r="S245" s="15"/>
    </row>
    <row r="246" spans="1:20">
      <c r="A246" s="10" t="s">
        <v>491</v>
      </c>
      <c r="B246" s="11" t="s">
        <v>492</v>
      </c>
      <c r="C246" s="21"/>
      <c r="D246" s="13"/>
      <c r="E246" s="21"/>
      <c r="F246" s="13"/>
      <c r="G246" s="13"/>
      <c r="H246" s="13"/>
      <c r="I246" s="13"/>
      <c r="J246" s="13"/>
      <c r="K246" s="13"/>
      <c r="L246" s="22" t="str">
        <f>IF(ISBLANK(E246), "", E246)</f>
        <v/>
      </c>
      <c r="M246" s="22" t="str">
        <f>IF(AND(ISNUMBER(M247),ISNUMBER(M248)), M247/M248, "")</f>
        <v/>
      </c>
      <c r="N246" s="22" t="str">
        <f>IF(AND(ISNUMBER(E246), ISNUMBER(M246)),M246-E246, "")</f>
        <v/>
      </c>
      <c r="O246" s="15"/>
      <c r="P246" s="15"/>
      <c r="Q246" s="15"/>
      <c r="R246" s="15"/>
      <c r="S246" s="15"/>
      <c r="T246" s="15"/>
    </row>
    <row r="247" spans="1:20">
      <c r="A247" s="18" t="s">
        <v>493</v>
      </c>
      <c r="B247" s="19" t="s">
        <v>494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20"/>
      <c r="N247" s="13"/>
      <c r="O247" s="13"/>
      <c r="P247" s="13"/>
      <c r="Q247" s="15"/>
      <c r="R247" s="15"/>
      <c r="S247" s="15"/>
    </row>
    <row r="248" spans="1:20">
      <c r="A248" s="18" t="s">
        <v>495</v>
      </c>
      <c r="B248" s="19" t="s">
        <v>496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20"/>
      <c r="N248" s="13"/>
      <c r="O248" s="13"/>
      <c r="P248" s="13"/>
      <c r="Q248" s="15"/>
      <c r="R248" s="15"/>
      <c r="S248" s="15"/>
    </row>
    <row r="249" spans="1:20">
      <c r="A249" s="10" t="s">
        <v>497</v>
      </c>
      <c r="B249" s="11" t="s">
        <v>498</v>
      </c>
      <c r="C249" s="35"/>
      <c r="D249" s="13"/>
      <c r="E249" s="35"/>
      <c r="F249" s="13"/>
      <c r="G249" s="13"/>
      <c r="H249" s="13"/>
      <c r="I249" s="13"/>
      <c r="J249" s="13"/>
      <c r="K249" s="13"/>
      <c r="L249" s="37" t="str">
        <f>IF(ISBLANK(E249), "", E249)</f>
        <v/>
      </c>
      <c r="M249" s="37" t="str">
        <f>IF(AND(ISNUMBER(M250),ISNUMBER(M251),ISNUMBER(M252),ISNUMBER(M253),ISNUMBER(M254),ISNUMBER(M255),ISNUMBER(M256),ISNUMBER(M257),ISNUMBER(M258)), M250+M251-M252-M253-M254-M255-M256-M257-M258, "")</f>
        <v/>
      </c>
      <c r="N249" s="37" t="str">
        <f>IF(AND(ISNUMBER(E249), ISNUMBER(M249)),M249-E249, "")</f>
        <v/>
      </c>
      <c r="O249" s="15"/>
      <c r="P249" s="15"/>
      <c r="Q249" s="15"/>
      <c r="R249" s="15"/>
      <c r="S249" s="15"/>
      <c r="T249" s="15"/>
    </row>
    <row r="250" spans="1:20">
      <c r="A250" s="18" t="s">
        <v>499</v>
      </c>
      <c r="B250" s="19" t="s">
        <v>500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33"/>
      <c r="N250" s="13"/>
      <c r="O250" s="13"/>
      <c r="P250" s="13"/>
      <c r="Q250" s="15"/>
      <c r="R250" s="15"/>
      <c r="S250" s="15"/>
    </row>
    <row r="251" spans="1:20">
      <c r="A251" s="18" t="s">
        <v>501</v>
      </c>
      <c r="B251" s="19" t="s">
        <v>502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33"/>
      <c r="N251" s="13"/>
      <c r="O251" s="13"/>
      <c r="P251" s="13"/>
      <c r="Q251" s="15"/>
      <c r="R251" s="15"/>
      <c r="S251" s="15"/>
    </row>
    <row r="252" spans="1:20">
      <c r="A252" s="18" t="s">
        <v>503</v>
      </c>
      <c r="B252" s="19" t="s">
        <v>504</v>
      </c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33"/>
      <c r="N252" s="13"/>
      <c r="O252" s="13"/>
      <c r="P252" s="13"/>
      <c r="Q252" s="15"/>
      <c r="R252" s="15"/>
      <c r="S252" s="15"/>
    </row>
    <row r="253" spans="1:20">
      <c r="A253" s="18" t="s">
        <v>505</v>
      </c>
      <c r="B253" s="19" t="s">
        <v>506</v>
      </c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33"/>
      <c r="N253" s="13"/>
      <c r="O253" s="13"/>
      <c r="P253" s="13"/>
      <c r="Q253" s="15"/>
      <c r="R253" s="15"/>
      <c r="S253" s="15"/>
    </row>
    <row r="254" spans="1:20">
      <c r="A254" s="18" t="s">
        <v>507</v>
      </c>
      <c r="B254" s="19" t="s">
        <v>508</v>
      </c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33"/>
      <c r="N254" s="13"/>
      <c r="O254" s="13"/>
      <c r="P254" s="13"/>
      <c r="Q254" s="15"/>
      <c r="R254" s="15"/>
      <c r="S254" s="15"/>
    </row>
    <row r="255" spans="1:20">
      <c r="A255" s="18" t="s">
        <v>509</v>
      </c>
      <c r="B255" s="19" t="s">
        <v>510</v>
      </c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33"/>
      <c r="N255" s="13"/>
      <c r="O255" s="13"/>
      <c r="P255" s="13"/>
      <c r="Q255" s="15"/>
      <c r="R255" s="15"/>
      <c r="S255" s="15"/>
    </row>
    <row r="256" spans="1:20">
      <c r="A256" s="18" t="s">
        <v>511</v>
      </c>
      <c r="B256" s="19" t="s">
        <v>512</v>
      </c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33"/>
      <c r="N256" s="13"/>
      <c r="O256" s="13"/>
      <c r="P256" s="13"/>
      <c r="Q256" s="15"/>
      <c r="R256" s="15"/>
      <c r="S256" s="15"/>
    </row>
    <row r="257" spans="1:20">
      <c r="A257" s="18" t="s">
        <v>513</v>
      </c>
      <c r="B257" s="19" t="s">
        <v>514</v>
      </c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33"/>
      <c r="N257" s="13"/>
      <c r="O257" s="13"/>
      <c r="P257" s="13"/>
      <c r="Q257" s="15"/>
      <c r="R257" s="15"/>
      <c r="S257" s="15"/>
    </row>
    <row r="258" spans="1:20">
      <c r="A258" s="18" t="s">
        <v>515</v>
      </c>
      <c r="B258" s="19" t="s">
        <v>516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33"/>
      <c r="N258" s="13"/>
      <c r="O258" s="13"/>
      <c r="P258" s="13"/>
      <c r="Q258" s="15"/>
      <c r="R258" s="15"/>
      <c r="S258" s="15"/>
    </row>
    <row r="259" spans="1:20">
      <c r="A259" s="10" t="s">
        <v>517</v>
      </c>
      <c r="B259" s="11" t="s">
        <v>518</v>
      </c>
      <c r="C259" s="12"/>
      <c r="D259" s="13"/>
      <c r="E259" s="12"/>
      <c r="F259" s="13"/>
      <c r="G259" s="13"/>
      <c r="H259" s="13"/>
      <c r="I259" s="13"/>
      <c r="J259" s="13"/>
      <c r="K259" s="13"/>
      <c r="L259" s="14" t="str">
        <f>IF(ISBLANK(E259), "", E259)</f>
        <v/>
      </c>
      <c r="M259" s="14" t="str">
        <f>IF(AND(ISNUMBER(M260),ISNUMBER(M261)), M260/M261, "")</f>
        <v/>
      </c>
      <c r="N259" s="14" t="str">
        <f>IF(AND(ISNUMBER(E259), ISNUMBER(M259)),M259-E259, "")</f>
        <v/>
      </c>
      <c r="O259" s="15"/>
      <c r="P259" s="15"/>
      <c r="Q259" s="15"/>
      <c r="R259" s="15"/>
      <c r="S259" s="15"/>
      <c r="T259" s="15"/>
    </row>
    <row r="260" spans="1:20">
      <c r="A260" s="18" t="s">
        <v>519</v>
      </c>
      <c r="B260" s="19" t="s">
        <v>520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33"/>
      <c r="N260" s="13"/>
      <c r="O260" s="13"/>
      <c r="P260" s="13"/>
      <c r="Q260" s="15"/>
      <c r="R260" s="15"/>
      <c r="S260" s="15"/>
    </row>
    <row r="261" spans="1:20">
      <c r="A261" s="18" t="s">
        <v>521</v>
      </c>
      <c r="B261" s="19" t="s">
        <v>246</v>
      </c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33"/>
      <c r="N261" s="13"/>
      <c r="O261" s="13"/>
      <c r="P261" s="13"/>
      <c r="Q261" s="15"/>
      <c r="R261" s="15"/>
      <c r="S261" s="15"/>
    </row>
    <row r="262" spans="1:20">
      <c r="A262" s="10" t="s">
        <v>522</v>
      </c>
      <c r="B262" s="11" t="s">
        <v>523</v>
      </c>
      <c r="C262" s="21"/>
      <c r="D262" s="13"/>
      <c r="E262" s="21"/>
      <c r="F262" s="13"/>
      <c r="G262" s="13"/>
      <c r="H262" s="13"/>
      <c r="I262" s="13"/>
      <c r="J262" s="13"/>
      <c r="K262" s="13"/>
      <c r="L262" s="22" t="str">
        <f>IF(ISBLANK(E262), "", E262)</f>
        <v/>
      </c>
      <c r="M262" s="22" t="str">
        <f>IF(AND(ISNUMBER(M263),ISNUMBER(M264)), M263/M264, "")</f>
        <v/>
      </c>
      <c r="N262" s="22" t="str">
        <f>IF(AND(ISNUMBER(E262), ISNUMBER(M262)),M262-E262, "")</f>
        <v/>
      </c>
      <c r="O262" s="15"/>
      <c r="P262" s="15"/>
      <c r="Q262" s="15"/>
      <c r="R262" s="15"/>
      <c r="S262" s="15"/>
      <c r="T262" s="15"/>
    </row>
    <row r="263" spans="1:20">
      <c r="A263" s="18" t="s">
        <v>524</v>
      </c>
      <c r="B263" s="19" t="s">
        <v>525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33"/>
      <c r="N263" s="13"/>
      <c r="O263" s="13"/>
      <c r="P263" s="13"/>
      <c r="Q263" s="15"/>
      <c r="R263" s="15"/>
      <c r="S263" s="15"/>
    </row>
    <row r="264" spans="1:20">
      <c r="A264" s="18" t="s">
        <v>526</v>
      </c>
      <c r="B264" s="19" t="s">
        <v>262</v>
      </c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33"/>
      <c r="N264" s="13"/>
      <c r="O264" s="13"/>
      <c r="P264" s="13"/>
      <c r="Q264" s="15"/>
      <c r="R264" s="15"/>
      <c r="S264" s="15"/>
    </row>
    <row r="265" spans="1:20">
      <c r="A265" s="10" t="s">
        <v>527</v>
      </c>
      <c r="B265" s="11" t="s">
        <v>528</v>
      </c>
      <c r="C265" s="21"/>
      <c r="D265" s="13"/>
      <c r="E265" s="21"/>
      <c r="F265" s="13"/>
      <c r="G265" s="13"/>
      <c r="H265" s="13"/>
      <c r="I265" s="13"/>
      <c r="J265" s="13"/>
      <c r="K265" s="13"/>
      <c r="L265" s="22" t="str">
        <f>IF(ISBLANK(E265), "", E265)</f>
        <v/>
      </c>
      <c r="M265" s="22" t="str">
        <f>IF(AND(ISNUMBER(M266),ISNUMBER(M267)), M266/M267, "")</f>
        <v/>
      </c>
      <c r="N265" s="22" t="str">
        <f>IF(AND(ISNUMBER(E265), ISNUMBER(M265)),M265-E265, "")</f>
        <v/>
      </c>
      <c r="O265" s="15"/>
      <c r="P265" s="15"/>
      <c r="Q265" s="15"/>
      <c r="R265" s="15"/>
      <c r="S265" s="15"/>
      <c r="T265" s="15"/>
    </row>
    <row r="266" spans="1:20">
      <c r="A266" s="18" t="s">
        <v>529</v>
      </c>
      <c r="B266" s="19" t="s">
        <v>530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33"/>
      <c r="N266" s="13"/>
      <c r="O266" s="13"/>
      <c r="P266" s="13"/>
      <c r="Q266" s="15"/>
      <c r="R266" s="15"/>
      <c r="S266" s="15"/>
    </row>
    <row r="267" spans="1:20">
      <c r="A267" s="18" t="s">
        <v>531</v>
      </c>
      <c r="B267" s="19" t="s">
        <v>262</v>
      </c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33"/>
      <c r="N267" s="13"/>
      <c r="O267" s="13"/>
      <c r="P267" s="13"/>
      <c r="Q267" s="15"/>
      <c r="R267" s="15"/>
      <c r="S267" s="15"/>
    </row>
    <row r="268" spans="1:20">
      <c r="A268" s="10" t="s">
        <v>532</v>
      </c>
      <c r="B268" s="11" t="s">
        <v>533</v>
      </c>
      <c r="C268" s="21"/>
      <c r="D268" s="13"/>
      <c r="E268" s="21"/>
      <c r="F268" s="13"/>
      <c r="G268" s="13"/>
      <c r="H268" s="13"/>
      <c r="I268" s="13"/>
      <c r="J268" s="13"/>
      <c r="K268" s="13"/>
      <c r="L268" s="22" t="str">
        <f>IF(ISBLANK(E268), "", E268)</f>
        <v/>
      </c>
      <c r="M268" s="22" t="str">
        <f>IF(AND(ISNUMBER(M269),ISNUMBER(M270),ISNUMBER(M271)), M269/(M270+M271), "")</f>
        <v/>
      </c>
      <c r="N268" s="22" t="str">
        <f>IF(AND(ISNUMBER(E268), ISNUMBER(M268)),M268-E268, "")</f>
        <v/>
      </c>
      <c r="O268" s="15"/>
      <c r="P268" s="15"/>
      <c r="Q268" s="15"/>
      <c r="R268" s="15"/>
      <c r="S268" s="15"/>
      <c r="T268" s="15"/>
    </row>
    <row r="269" spans="1:20">
      <c r="A269" s="18" t="s">
        <v>534</v>
      </c>
      <c r="B269" s="19" t="s">
        <v>530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33"/>
      <c r="N269" s="13"/>
      <c r="O269" s="13"/>
      <c r="P269" s="13"/>
      <c r="Q269" s="15"/>
      <c r="R269" s="15"/>
      <c r="S269" s="15"/>
    </row>
    <row r="270" spans="1:20">
      <c r="A270" s="18" t="s">
        <v>535</v>
      </c>
      <c r="B270" s="19" t="s">
        <v>536</v>
      </c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33"/>
      <c r="N270" s="13"/>
      <c r="O270" s="13"/>
      <c r="P270" s="13"/>
      <c r="Q270" s="15"/>
      <c r="R270" s="15"/>
      <c r="S270" s="15"/>
    </row>
    <row r="271" spans="1:20">
      <c r="A271" s="18" t="s">
        <v>537</v>
      </c>
      <c r="B271" s="19" t="s">
        <v>538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33"/>
      <c r="N271" s="13"/>
      <c r="O271" s="13"/>
      <c r="P271" s="13"/>
      <c r="Q271" s="15"/>
      <c r="R271" s="15"/>
      <c r="S271" s="15"/>
    </row>
    <row r="272" spans="1:20">
      <c r="A272" s="10" t="s">
        <v>539</v>
      </c>
      <c r="B272" s="11" t="s">
        <v>540</v>
      </c>
      <c r="C272" s="21"/>
      <c r="D272" s="13"/>
      <c r="E272" s="21"/>
      <c r="F272" s="13"/>
      <c r="G272" s="13"/>
      <c r="H272" s="13"/>
      <c r="I272" s="13"/>
      <c r="J272" s="13"/>
      <c r="K272" s="13"/>
      <c r="L272" s="22" t="str">
        <f>IF(ISBLANK(E272), "", E272)</f>
        <v/>
      </c>
      <c r="M272" s="22" t="str">
        <f>IF(AND(ISNUMBER(M273),ISNUMBER(M274),ISNUMBER(M275)), M273/(M274+M275), "")</f>
        <v/>
      </c>
      <c r="N272" s="22" t="str">
        <f>IF(AND(ISNUMBER(E272), ISNUMBER(M272)),M272-E272, "")</f>
        <v/>
      </c>
      <c r="O272" s="15"/>
      <c r="P272" s="15"/>
      <c r="Q272" s="15"/>
      <c r="R272" s="15"/>
      <c r="S272" s="15"/>
      <c r="T272" s="15"/>
    </row>
    <row r="273" spans="1:20">
      <c r="A273" s="18" t="s">
        <v>541</v>
      </c>
      <c r="B273" s="19" t="s">
        <v>542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33"/>
      <c r="N273" s="13"/>
      <c r="O273" s="13"/>
      <c r="P273" s="13"/>
      <c r="Q273" s="15"/>
      <c r="R273" s="15"/>
      <c r="S273" s="15"/>
    </row>
    <row r="274" spans="1:20">
      <c r="A274" s="18" t="s">
        <v>543</v>
      </c>
      <c r="B274" s="19" t="s">
        <v>544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33"/>
      <c r="N274" s="13"/>
      <c r="O274" s="13"/>
      <c r="P274" s="13"/>
      <c r="Q274" s="15"/>
      <c r="R274" s="15"/>
      <c r="S274" s="15"/>
    </row>
    <row r="275" spans="1:20">
      <c r="A275" s="18" t="s">
        <v>545</v>
      </c>
      <c r="B275" s="19" t="s">
        <v>546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33"/>
      <c r="N275" s="13"/>
      <c r="O275" s="13"/>
      <c r="P275" s="13"/>
      <c r="Q275" s="15"/>
      <c r="R275" s="15"/>
      <c r="S275" s="15"/>
    </row>
    <row r="276" spans="1:20">
      <c r="A276" s="10" t="s">
        <v>547</v>
      </c>
      <c r="B276" s="11" t="s">
        <v>548</v>
      </c>
      <c r="C276" s="21"/>
      <c r="D276" s="13"/>
      <c r="E276" s="21"/>
      <c r="F276" s="13"/>
      <c r="G276" s="13"/>
      <c r="H276" s="13"/>
      <c r="I276" s="13"/>
      <c r="J276" s="13"/>
      <c r="K276" s="13"/>
      <c r="L276" s="22" t="str">
        <f>IF(ISBLANK(E276), "", E276)</f>
        <v/>
      </c>
      <c r="M276" s="22" t="str">
        <f>IF(AND(ISNUMBER(M277),ISNUMBER(M278)), (M277-M278)/M277, "")</f>
        <v/>
      </c>
      <c r="N276" s="22" t="str">
        <f>IF(AND(ISNUMBER(E276), ISNUMBER(M276)),M276-E276, "")</f>
        <v/>
      </c>
      <c r="O276" s="15"/>
      <c r="P276" s="15"/>
      <c r="Q276" s="15"/>
      <c r="R276" s="15"/>
      <c r="S276" s="15"/>
      <c r="T276" s="15"/>
    </row>
    <row r="277" spans="1:20">
      <c r="A277" s="18" t="s">
        <v>549</v>
      </c>
      <c r="B277" s="19" t="s">
        <v>550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33"/>
      <c r="N277" s="13"/>
      <c r="O277" s="13"/>
      <c r="P277" s="13"/>
      <c r="Q277" s="15"/>
      <c r="R277" s="15"/>
      <c r="S277" s="15"/>
    </row>
    <row r="278" spans="1:20">
      <c r="A278" s="18" t="s">
        <v>551</v>
      </c>
      <c r="B278" s="19" t="s">
        <v>552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33"/>
      <c r="N278" s="13"/>
      <c r="O278" s="13"/>
      <c r="P278" s="13"/>
      <c r="Q278" s="15"/>
      <c r="R278" s="15"/>
      <c r="S278" s="15"/>
    </row>
    <row r="279" spans="1:20">
      <c r="A279" s="10" t="s">
        <v>553</v>
      </c>
      <c r="B279" s="11" t="s">
        <v>554</v>
      </c>
      <c r="C279" s="21"/>
      <c r="D279" s="13"/>
      <c r="E279" s="21"/>
      <c r="F279" s="13"/>
      <c r="G279" s="13"/>
      <c r="H279" s="13"/>
      <c r="I279" s="13"/>
      <c r="J279" s="13"/>
      <c r="K279" s="13"/>
      <c r="L279" s="22" t="str">
        <f>IF(ISBLANK(E279), "", E279)</f>
        <v/>
      </c>
      <c r="M279" s="22" t="str">
        <f>IF(AND(ISNUMBER(M280),ISNUMBER(M281)), (M280-M281)/M280, "")</f>
        <v/>
      </c>
      <c r="N279" s="22" t="str">
        <f>IF(AND(ISNUMBER(E279), ISNUMBER(M279)),M279-E279, "")</f>
        <v/>
      </c>
      <c r="O279" s="15"/>
      <c r="P279" s="15"/>
      <c r="Q279" s="15"/>
      <c r="R279" s="15"/>
      <c r="S279" s="15"/>
      <c r="T279" s="15"/>
    </row>
    <row r="280" spans="1:20">
      <c r="A280" s="18" t="s">
        <v>555</v>
      </c>
      <c r="B280" s="19" t="s">
        <v>556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33"/>
      <c r="N280" s="13"/>
      <c r="O280" s="13"/>
      <c r="P280" s="13"/>
      <c r="Q280" s="15"/>
      <c r="R280" s="15"/>
      <c r="S280" s="15"/>
    </row>
    <row r="281" spans="1:20">
      <c r="A281" s="18" t="s">
        <v>557</v>
      </c>
      <c r="B281" s="19" t="s">
        <v>558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33"/>
      <c r="N281" s="13"/>
      <c r="O281" s="13"/>
      <c r="P281" s="13"/>
      <c r="Q281" s="15"/>
      <c r="R281" s="15"/>
      <c r="S281" s="15"/>
    </row>
    <row r="282" spans="1:20">
      <c r="A282" s="10" t="s">
        <v>559</v>
      </c>
      <c r="B282" s="11" t="s">
        <v>560</v>
      </c>
      <c r="C282" s="21"/>
      <c r="D282" s="13"/>
      <c r="E282" s="21"/>
      <c r="F282" s="13"/>
      <c r="G282" s="13"/>
      <c r="H282" s="13"/>
      <c r="I282" s="13"/>
      <c r="J282" s="13"/>
      <c r="K282" s="13"/>
      <c r="L282" s="22" t="str">
        <f>IF(ISBLANK(E282), "", E282)</f>
        <v/>
      </c>
      <c r="M282" s="22" t="str">
        <f>IF(AND(ISNUMBER(M283),ISNUMBER(M284)), (M283-M284)/M283, "")</f>
        <v/>
      </c>
      <c r="N282" s="22" t="str">
        <f>IF(AND(ISNUMBER(E282), ISNUMBER(M282)),M282-E282, "")</f>
        <v/>
      </c>
      <c r="O282" s="15"/>
      <c r="P282" s="15"/>
      <c r="Q282" s="15"/>
      <c r="R282" s="15"/>
      <c r="S282" s="15"/>
      <c r="T282" s="15"/>
    </row>
    <row r="283" spans="1:20">
      <c r="A283" s="18" t="s">
        <v>561</v>
      </c>
      <c r="B283" s="19" t="s">
        <v>562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33"/>
      <c r="N283" s="13"/>
      <c r="O283" s="13"/>
      <c r="P283" s="13"/>
      <c r="Q283" s="15"/>
      <c r="R283" s="15"/>
      <c r="S283" s="15"/>
    </row>
    <row r="284" spans="1:20">
      <c r="A284" s="18" t="s">
        <v>563</v>
      </c>
      <c r="B284" s="19" t="s">
        <v>564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33"/>
      <c r="N284" s="13"/>
      <c r="O284" s="13"/>
      <c r="P284" s="13"/>
      <c r="Q284" s="15"/>
      <c r="R284" s="15"/>
      <c r="S284" s="15"/>
    </row>
    <row r="285" spans="1:20">
      <c r="A285" s="10" t="s">
        <v>565</v>
      </c>
      <c r="B285" s="11" t="s">
        <v>566</v>
      </c>
      <c r="C285" s="21"/>
      <c r="D285" s="13"/>
      <c r="E285" s="21"/>
      <c r="F285" s="13"/>
      <c r="G285" s="13"/>
      <c r="H285" s="13"/>
      <c r="I285" s="13"/>
      <c r="J285" s="13"/>
      <c r="K285" s="13"/>
      <c r="L285" s="22" t="str">
        <f>IF(ISBLANK(E285), "", E285)</f>
        <v/>
      </c>
      <c r="M285" s="22" t="str">
        <f>IF(AND(ISNUMBER(M286),ISNUMBER(M287)), (M286-M287)/M286, "")</f>
        <v/>
      </c>
      <c r="N285" s="22" t="str">
        <f>IF(AND(ISNUMBER(E285), ISNUMBER(M285)),M285-E285, "")</f>
        <v/>
      </c>
      <c r="O285" s="15"/>
      <c r="P285" s="15"/>
      <c r="Q285" s="15"/>
      <c r="R285" s="15"/>
      <c r="S285" s="15"/>
      <c r="T285" s="15"/>
    </row>
    <row r="286" spans="1:20">
      <c r="A286" s="18" t="s">
        <v>567</v>
      </c>
      <c r="B286" s="19" t="s">
        <v>568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33"/>
      <c r="N286" s="13"/>
      <c r="O286" s="13"/>
      <c r="P286" s="13"/>
      <c r="Q286" s="15"/>
      <c r="R286" s="15"/>
      <c r="S286" s="15"/>
    </row>
    <row r="287" spans="1:20">
      <c r="A287" s="18" t="s">
        <v>569</v>
      </c>
      <c r="B287" s="19" t="s">
        <v>570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33"/>
      <c r="N287" s="13"/>
      <c r="O287" s="13"/>
      <c r="P287" s="13"/>
      <c r="Q287" s="15"/>
      <c r="R287" s="15"/>
      <c r="S287" s="15"/>
    </row>
    <row r="288" spans="1:20" ht="60">
      <c r="A288" s="8" t="s">
        <v>12</v>
      </c>
      <c r="B288" s="8" t="s">
        <v>13</v>
      </c>
      <c r="C288" s="8" t="s">
        <v>14</v>
      </c>
      <c r="D288" s="8" t="s">
        <v>15</v>
      </c>
      <c r="E288" s="8" t="s">
        <v>16</v>
      </c>
      <c r="F288" s="8"/>
      <c r="G288" s="8"/>
      <c r="H288" s="8"/>
      <c r="I288" s="8"/>
      <c r="J288" s="8"/>
      <c r="K288" s="8"/>
      <c r="L288" s="8" t="s">
        <v>16</v>
      </c>
      <c r="M288" s="8" t="s">
        <v>443</v>
      </c>
      <c r="N288" s="8" t="s">
        <v>25</v>
      </c>
      <c r="O288" s="8" t="s">
        <v>26</v>
      </c>
      <c r="P288" s="8" t="s">
        <v>27</v>
      </c>
      <c r="Q288" s="8" t="s">
        <v>28</v>
      </c>
      <c r="R288" s="8" t="s">
        <v>29</v>
      </c>
      <c r="S288" s="8" t="s">
        <v>30</v>
      </c>
    </row>
    <row r="289" spans="1:19">
      <c r="A289" s="9" t="s">
        <v>571</v>
      </c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>
      <c r="A290" s="10" t="s">
        <v>572</v>
      </c>
      <c r="B290" s="11" t="s">
        <v>573</v>
      </c>
      <c r="C290" s="21"/>
      <c r="D290" s="21"/>
      <c r="E290" s="13"/>
      <c r="F290" s="13"/>
      <c r="G290" s="13"/>
      <c r="H290" s="13"/>
      <c r="I290" s="13"/>
      <c r="J290" s="13"/>
      <c r="K290" s="13"/>
      <c r="L290" s="13"/>
      <c r="M290" s="22" t="str">
        <f>IF(AND(ISNUMBER(M291),ISNUMBER(M292)), (M291-M292)/M291, "")</f>
        <v/>
      </c>
      <c r="N290" s="13"/>
      <c r="O290" s="13"/>
      <c r="P290" s="15"/>
      <c r="Q290" s="15"/>
      <c r="R290" s="15"/>
      <c r="S290" s="15"/>
    </row>
    <row r="291" spans="1:19">
      <c r="A291" s="18" t="s">
        <v>574</v>
      </c>
      <c r="B291" s="19" t="s">
        <v>575</v>
      </c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20"/>
      <c r="N291" s="13"/>
      <c r="O291" s="13"/>
      <c r="P291" s="13"/>
      <c r="Q291" s="15"/>
      <c r="R291" s="15"/>
      <c r="S291" s="15"/>
    </row>
    <row r="292" spans="1:19">
      <c r="A292" s="18" t="s">
        <v>576</v>
      </c>
      <c r="B292" s="19" t="s">
        <v>577</v>
      </c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20"/>
      <c r="N292" s="13"/>
      <c r="O292" s="13"/>
      <c r="P292" s="13"/>
      <c r="Q292" s="15"/>
      <c r="R292" s="15"/>
      <c r="S292" s="15"/>
    </row>
    <row r="293" spans="1:19">
      <c r="A293" s="10" t="s">
        <v>578</v>
      </c>
      <c r="B293" s="11" t="s">
        <v>579</v>
      </c>
      <c r="C293" s="21"/>
      <c r="D293" s="21"/>
      <c r="E293" s="13"/>
      <c r="F293" s="13"/>
      <c r="G293" s="13"/>
      <c r="H293" s="13"/>
      <c r="I293" s="13"/>
      <c r="J293" s="13"/>
      <c r="K293" s="13"/>
      <c r="L293" s="13"/>
      <c r="M293" s="22" t="str">
        <f>IF(AND(ISNUMBER(M294),ISNUMBER(M295)), M294/M295, "")</f>
        <v/>
      </c>
      <c r="N293" s="13"/>
      <c r="O293" s="13"/>
      <c r="P293" s="15"/>
      <c r="Q293" s="15"/>
      <c r="R293" s="15"/>
      <c r="S293" s="15"/>
    </row>
    <row r="294" spans="1:19">
      <c r="A294" s="18" t="s">
        <v>580</v>
      </c>
      <c r="B294" s="19" t="s">
        <v>581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20"/>
      <c r="N294" s="13"/>
      <c r="O294" s="13"/>
      <c r="P294" s="13"/>
      <c r="Q294" s="15"/>
      <c r="R294" s="15"/>
      <c r="S294" s="15"/>
    </row>
    <row r="295" spans="1:19">
      <c r="A295" s="18" t="s">
        <v>582</v>
      </c>
      <c r="B295" s="19" t="s">
        <v>583</v>
      </c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20"/>
      <c r="N295" s="13"/>
      <c r="O295" s="13"/>
      <c r="P295" s="13"/>
      <c r="Q295" s="15"/>
      <c r="R295" s="15"/>
      <c r="S295" s="15"/>
    </row>
    <row r="296" spans="1:19">
      <c r="A296" s="10" t="s">
        <v>584</v>
      </c>
      <c r="B296" s="11" t="s">
        <v>585</v>
      </c>
      <c r="C296" s="12"/>
      <c r="D296" s="12"/>
      <c r="E296" s="13"/>
      <c r="F296" s="13"/>
      <c r="G296" s="13"/>
      <c r="H296" s="13"/>
      <c r="I296" s="13"/>
      <c r="J296" s="13"/>
      <c r="K296" s="13"/>
      <c r="L296" s="13"/>
      <c r="M296" s="14" t="str">
        <f>IF(AND(ISNUMBER(M297),ISNUMBER(M298)), M297/M298, "")</f>
        <v/>
      </c>
      <c r="N296" s="13"/>
      <c r="O296" s="13"/>
      <c r="P296" s="15"/>
      <c r="Q296" s="15"/>
      <c r="R296" s="15"/>
      <c r="S296" s="15"/>
    </row>
    <row r="297" spans="1:19">
      <c r="A297" s="18" t="s">
        <v>586</v>
      </c>
      <c r="B297" s="19" t="s">
        <v>587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20"/>
      <c r="N297" s="13"/>
      <c r="O297" s="13"/>
      <c r="P297" s="13"/>
      <c r="Q297" s="15"/>
      <c r="R297" s="15"/>
      <c r="S297" s="15"/>
    </row>
    <row r="298" spans="1:19">
      <c r="A298" s="18" t="s">
        <v>588</v>
      </c>
      <c r="B298" s="19" t="s">
        <v>589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20"/>
      <c r="N298" s="13"/>
      <c r="O298" s="13"/>
      <c r="P298" s="13"/>
      <c r="Q298" s="15"/>
      <c r="R298" s="15"/>
      <c r="S298" s="15"/>
    </row>
    <row r="299" spans="1:19">
      <c r="A299" s="10" t="s">
        <v>590</v>
      </c>
      <c r="B299" s="11" t="s">
        <v>591</v>
      </c>
      <c r="C299" s="21"/>
      <c r="D299" s="21"/>
      <c r="E299" s="13"/>
      <c r="F299" s="13"/>
      <c r="G299" s="13"/>
      <c r="H299" s="13"/>
      <c r="I299" s="13"/>
      <c r="J299" s="13"/>
      <c r="K299" s="13"/>
      <c r="L299" s="13"/>
      <c r="M299" s="22" t="str">
        <f>IF(AND(ISNUMBER(M300),ISNUMBER(M301)), M300/M301, "")</f>
        <v/>
      </c>
      <c r="N299" s="13"/>
      <c r="O299" s="13"/>
      <c r="P299" s="15"/>
      <c r="Q299" s="15"/>
      <c r="R299" s="15"/>
      <c r="S299" s="15"/>
    </row>
    <row r="300" spans="1:19">
      <c r="A300" s="18" t="s">
        <v>592</v>
      </c>
      <c r="B300" s="19" t="s">
        <v>593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20"/>
      <c r="N300" s="13"/>
      <c r="O300" s="13"/>
      <c r="P300" s="13"/>
      <c r="Q300" s="15"/>
      <c r="R300" s="15"/>
      <c r="S300" s="15"/>
    </row>
    <row r="301" spans="1:19">
      <c r="A301" s="18" t="s">
        <v>594</v>
      </c>
      <c r="B301" s="19" t="s">
        <v>595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20"/>
      <c r="N301" s="13"/>
      <c r="O301" s="13"/>
      <c r="P301" s="13"/>
      <c r="Q301" s="15"/>
      <c r="R301" s="15"/>
      <c r="S301" s="15"/>
    </row>
    <row r="302" spans="1:19">
      <c r="A302" s="10" t="s">
        <v>596</v>
      </c>
      <c r="B302" s="11" t="s">
        <v>597</v>
      </c>
      <c r="C302" s="12"/>
      <c r="D302" s="12"/>
      <c r="E302" s="13"/>
      <c r="F302" s="13"/>
      <c r="G302" s="13"/>
      <c r="H302" s="13"/>
      <c r="I302" s="13"/>
      <c r="J302" s="13"/>
      <c r="K302" s="13"/>
      <c r="L302" s="13"/>
      <c r="M302" s="14" t="str">
        <f>IF(AND(ISNUMBER(M303),ISNUMBER(M304)), M303/(M304/10), "")</f>
        <v/>
      </c>
      <c r="N302" s="13"/>
      <c r="O302" s="13"/>
      <c r="P302" s="15"/>
      <c r="Q302" s="15"/>
      <c r="R302" s="15"/>
      <c r="S302" s="15"/>
    </row>
    <row r="303" spans="1:19">
      <c r="A303" s="18" t="s">
        <v>598</v>
      </c>
      <c r="B303" s="19" t="s">
        <v>95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20"/>
      <c r="N303" s="13"/>
      <c r="O303" s="13"/>
      <c r="P303" s="13"/>
      <c r="Q303" s="15"/>
      <c r="R303" s="15"/>
      <c r="S303" s="15"/>
    </row>
    <row r="304" spans="1:19">
      <c r="A304" s="18" t="s">
        <v>599</v>
      </c>
      <c r="B304" s="19" t="s">
        <v>600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20"/>
      <c r="N304" s="13"/>
      <c r="O304" s="13"/>
      <c r="P304" s="13"/>
      <c r="Q304" s="15"/>
      <c r="R304" s="15"/>
      <c r="S304" s="15"/>
    </row>
    <row r="305" spans="1:19">
      <c r="A305" s="10" t="s">
        <v>601</v>
      </c>
      <c r="B305" s="11" t="s">
        <v>602</v>
      </c>
      <c r="C305" s="12"/>
      <c r="D305" s="12"/>
      <c r="E305" s="13"/>
      <c r="F305" s="13"/>
      <c r="G305" s="13"/>
      <c r="H305" s="13"/>
      <c r="I305" s="13"/>
      <c r="J305" s="13"/>
      <c r="K305" s="13"/>
      <c r="L305" s="13"/>
      <c r="M305" s="14" t="str">
        <f>IF(AND(ISNUMBER(M306),ISNUMBER(M307)), M306/M307*100, "")</f>
        <v/>
      </c>
      <c r="N305" s="13"/>
      <c r="O305" s="13"/>
      <c r="P305" s="15"/>
      <c r="Q305" s="15"/>
      <c r="R305" s="15"/>
      <c r="S305" s="15"/>
    </row>
    <row r="306" spans="1:19">
      <c r="A306" s="18" t="s">
        <v>603</v>
      </c>
      <c r="B306" s="19" t="s">
        <v>604</v>
      </c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20"/>
      <c r="N306" s="13"/>
      <c r="O306" s="13"/>
      <c r="P306" s="13"/>
      <c r="Q306" s="15"/>
      <c r="R306" s="15"/>
      <c r="S306" s="15"/>
    </row>
    <row r="307" spans="1:19">
      <c r="A307" s="18" t="s">
        <v>605</v>
      </c>
      <c r="B307" s="19" t="s">
        <v>606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20"/>
      <c r="N307" s="13"/>
      <c r="O307" s="13"/>
      <c r="P307" s="13"/>
      <c r="Q307" s="15"/>
      <c r="R307" s="15"/>
      <c r="S307" s="15"/>
    </row>
    <row r="308" spans="1:19">
      <c r="A308" s="10" t="s">
        <v>607</v>
      </c>
      <c r="B308" s="11" t="s">
        <v>608</v>
      </c>
      <c r="C308" s="12"/>
      <c r="D308" s="12"/>
      <c r="E308" s="13"/>
      <c r="F308" s="13"/>
      <c r="G308" s="13"/>
      <c r="H308" s="13"/>
      <c r="I308" s="13"/>
      <c r="J308" s="13"/>
      <c r="K308" s="13"/>
      <c r="L308" s="13"/>
      <c r="M308" s="14" t="str">
        <f>IF(AND(ISNUMBER(M309),ISNUMBER(M310)), M309/M310*100, "")</f>
        <v/>
      </c>
      <c r="N308" s="13"/>
      <c r="O308" s="13"/>
      <c r="P308" s="15"/>
      <c r="Q308" s="15"/>
      <c r="R308" s="15"/>
      <c r="S308" s="15"/>
    </row>
    <row r="309" spans="1:19">
      <c r="A309" s="18" t="s">
        <v>609</v>
      </c>
      <c r="B309" s="19" t="s">
        <v>610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20"/>
      <c r="N309" s="13"/>
      <c r="O309" s="13"/>
      <c r="P309" s="13"/>
      <c r="Q309" s="15"/>
      <c r="R309" s="15"/>
      <c r="S309" s="15"/>
    </row>
    <row r="310" spans="1:19">
      <c r="A310" s="18" t="s">
        <v>611</v>
      </c>
      <c r="B310" s="19" t="s">
        <v>612</v>
      </c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20"/>
      <c r="N310" s="13"/>
      <c r="O310" s="13"/>
      <c r="P310" s="13"/>
      <c r="Q310" s="15"/>
      <c r="R310" s="15"/>
      <c r="S310" s="15"/>
    </row>
    <row r="311" spans="1:19">
      <c r="A311" s="10" t="s">
        <v>613</v>
      </c>
      <c r="B311" s="11" t="s">
        <v>614</v>
      </c>
      <c r="C311" s="12"/>
      <c r="D311" s="12"/>
      <c r="E311" s="13"/>
      <c r="F311" s="13"/>
      <c r="G311" s="13"/>
      <c r="H311" s="13"/>
      <c r="I311" s="13"/>
      <c r="J311" s="13"/>
      <c r="K311" s="13"/>
      <c r="L311" s="13"/>
      <c r="M311" s="14" t="str">
        <f>IF(AND(ISNUMBER(M312),ISNUMBER(M313)), M312/M313*1000, "")</f>
        <v/>
      </c>
      <c r="N311" s="13"/>
      <c r="O311" s="13"/>
      <c r="P311" s="15"/>
      <c r="Q311" s="15"/>
      <c r="R311" s="15"/>
      <c r="S311" s="15"/>
    </row>
    <row r="312" spans="1:19">
      <c r="A312" s="18" t="s">
        <v>615</v>
      </c>
      <c r="B312" s="19" t="s">
        <v>616</v>
      </c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20"/>
      <c r="N312" s="13"/>
      <c r="O312" s="13"/>
      <c r="P312" s="13"/>
      <c r="Q312" s="15"/>
      <c r="R312" s="15"/>
      <c r="S312" s="15"/>
    </row>
    <row r="313" spans="1:19">
      <c r="A313" s="18" t="s">
        <v>617</v>
      </c>
      <c r="B313" s="19" t="s">
        <v>618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20"/>
      <c r="N313" s="13"/>
      <c r="O313" s="13"/>
      <c r="P313" s="13"/>
      <c r="Q313" s="15"/>
      <c r="R313" s="15"/>
      <c r="S313" s="15"/>
    </row>
    <row r="314" spans="1:19">
      <c r="A314" s="10" t="s">
        <v>619</v>
      </c>
      <c r="B314" s="11" t="s">
        <v>620</v>
      </c>
      <c r="C314" s="21"/>
      <c r="D314" s="21"/>
      <c r="E314" s="13"/>
      <c r="F314" s="13"/>
      <c r="G314" s="13"/>
      <c r="H314" s="13"/>
      <c r="I314" s="13"/>
      <c r="J314" s="13"/>
      <c r="K314" s="13"/>
      <c r="L314" s="13"/>
      <c r="M314" s="22" t="str">
        <f>IF(AND(ISNUMBER(M315),ISNUMBER(M316)), M315/M316, "")</f>
        <v/>
      </c>
      <c r="N314" s="13"/>
      <c r="O314" s="13"/>
      <c r="P314" s="15"/>
      <c r="Q314" s="15"/>
      <c r="R314" s="15"/>
      <c r="S314" s="15"/>
    </row>
    <row r="315" spans="1:19">
      <c r="A315" s="18" t="s">
        <v>621</v>
      </c>
      <c r="B315" s="19" t="s">
        <v>622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20"/>
      <c r="N315" s="13"/>
      <c r="O315" s="13"/>
      <c r="P315" s="13"/>
      <c r="Q315" s="15"/>
      <c r="R315" s="15"/>
      <c r="S315" s="15"/>
    </row>
    <row r="316" spans="1:19">
      <c r="A316" s="18" t="s">
        <v>623</v>
      </c>
      <c r="B316" s="19" t="s">
        <v>624</v>
      </c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20"/>
      <c r="N316" s="13"/>
      <c r="O316" s="13"/>
      <c r="P316" s="13"/>
      <c r="Q316" s="15"/>
      <c r="R316" s="15"/>
      <c r="S316" s="15"/>
    </row>
    <row r="317" spans="1:19">
      <c r="A317" s="10" t="s">
        <v>625</v>
      </c>
      <c r="B317" s="11" t="s">
        <v>626</v>
      </c>
      <c r="C317" s="21"/>
      <c r="D317" s="21"/>
      <c r="E317" s="13"/>
      <c r="F317" s="13"/>
      <c r="G317" s="13"/>
      <c r="H317" s="13"/>
      <c r="I317" s="13"/>
      <c r="J317" s="13"/>
      <c r="K317" s="13"/>
      <c r="L317" s="13"/>
      <c r="M317" s="22" t="str">
        <f>IF(AND(ISNUMBER(M318),ISNUMBER(M319)), M318/M319, "")</f>
        <v/>
      </c>
      <c r="N317" s="13"/>
      <c r="O317" s="13"/>
      <c r="P317" s="15"/>
      <c r="Q317" s="15"/>
      <c r="R317" s="15"/>
      <c r="S317" s="15"/>
    </row>
    <row r="318" spans="1:19" ht="25.5">
      <c r="A318" s="18" t="s">
        <v>627</v>
      </c>
      <c r="B318" s="19" t="s">
        <v>628</v>
      </c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20"/>
      <c r="N318" s="13"/>
      <c r="O318" s="13"/>
      <c r="P318" s="13"/>
      <c r="Q318" s="15"/>
      <c r="R318" s="15"/>
      <c r="S318" s="15"/>
    </row>
    <row r="319" spans="1:19">
      <c r="A319" s="18" t="s">
        <v>629</v>
      </c>
      <c r="B319" s="19" t="s">
        <v>630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20"/>
      <c r="N319" s="13"/>
      <c r="O319" s="13"/>
      <c r="P319" s="13"/>
      <c r="Q319" s="15"/>
      <c r="R319" s="15"/>
      <c r="S319" s="15"/>
    </row>
    <row r="320" spans="1:19">
      <c r="A320" s="10" t="s">
        <v>631</v>
      </c>
      <c r="B320" s="11" t="s">
        <v>632</v>
      </c>
      <c r="C320" s="21"/>
      <c r="D320" s="21"/>
      <c r="E320" s="13"/>
      <c r="F320" s="13"/>
      <c r="G320" s="13"/>
      <c r="H320" s="13"/>
      <c r="I320" s="13"/>
      <c r="J320" s="13"/>
      <c r="K320" s="13"/>
      <c r="L320" s="13"/>
      <c r="M320" s="22" t="str">
        <f>IF(AND(ISNUMBER(M321),ISNUMBER(M322)), (M321-M322)/M321, "")</f>
        <v/>
      </c>
      <c r="N320" s="13"/>
      <c r="O320" s="13"/>
      <c r="P320" s="15"/>
      <c r="Q320" s="15"/>
      <c r="R320" s="15"/>
      <c r="S320" s="15"/>
    </row>
    <row r="321" spans="1:19">
      <c r="A321" s="18" t="s">
        <v>633</v>
      </c>
      <c r="B321" s="19" t="s">
        <v>634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20"/>
      <c r="N321" s="13"/>
      <c r="O321" s="13"/>
      <c r="P321" s="13"/>
      <c r="Q321" s="15"/>
      <c r="R321" s="15"/>
      <c r="S321" s="15"/>
    </row>
    <row r="322" spans="1:19">
      <c r="A322" s="18" t="s">
        <v>635</v>
      </c>
      <c r="B322" s="19" t="s">
        <v>636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20"/>
      <c r="N322" s="13"/>
      <c r="O322" s="13"/>
      <c r="P322" s="13"/>
      <c r="Q322" s="15"/>
      <c r="R322" s="15"/>
      <c r="S322" s="15"/>
    </row>
    <row r="323" spans="1:19">
      <c r="A323" s="10" t="s">
        <v>637</v>
      </c>
      <c r="B323" s="11" t="s">
        <v>638</v>
      </c>
      <c r="C323" s="12"/>
      <c r="D323" s="12"/>
      <c r="E323" s="13"/>
      <c r="F323" s="13"/>
      <c r="G323" s="13"/>
      <c r="H323" s="13"/>
      <c r="I323" s="13"/>
      <c r="J323" s="13"/>
      <c r="K323" s="13"/>
      <c r="L323" s="13"/>
      <c r="M323" s="14" t="str">
        <f>IF(AND(ISNUMBER(M324),ISNUMBER(M325),ISNUMBER(M326)), (M324-M325)*1000/(365*M326), "")</f>
        <v/>
      </c>
      <c r="N323" s="13"/>
      <c r="O323" s="13"/>
      <c r="P323" s="15"/>
      <c r="Q323" s="15"/>
      <c r="R323" s="15"/>
      <c r="S323" s="15"/>
    </row>
    <row r="324" spans="1:19">
      <c r="A324" s="18" t="s">
        <v>639</v>
      </c>
      <c r="B324" s="19" t="s">
        <v>640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20"/>
      <c r="N324" s="13"/>
      <c r="O324" s="13"/>
      <c r="P324" s="13"/>
      <c r="Q324" s="15"/>
      <c r="R324" s="15"/>
      <c r="S324" s="15"/>
    </row>
    <row r="325" spans="1:19">
      <c r="A325" s="18" t="s">
        <v>641</v>
      </c>
      <c r="B325" s="19" t="s">
        <v>642</v>
      </c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20"/>
      <c r="N325" s="13"/>
      <c r="O325" s="13"/>
      <c r="P325" s="13"/>
      <c r="Q325" s="15"/>
      <c r="R325" s="15"/>
      <c r="S325" s="15"/>
    </row>
    <row r="326" spans="1:19">
      <c r="A326" s="18" t="s">
        <v>643</v>
      </c>
      <c r="B326" s="19" t="s">
        <v>644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20"/>
      <c r="N326" s="13"/>
      <c r="O326" s="13"/>
      <c r="P326" s="13"/>
      <c r="Q326" s="15"/>
      <c r="R326" s="15"/>
      <c r="S326" s="15"/>
    </row>
    <row r="327" spans="1:19">
      <c r="A327" s="10" t="s">
        <v>645</v>
      </c>
      <c r="B327" s="11" t="s">
        <v>646</v>
      </c>
      <c r="C327" s="21"/>
      <c r="D327" s="21"/>
      <c r="E327" s="13"/>
      <c r="F327" s="13"/>
      <c r="G327" s="13"/>
      <c r="H327" s="13"/>
      <c r="I327" s="13"/>
      <c r="J327" s="13"/>
      <c r="K327" s="13"/>
      <c r="L327" s="13"/>
      <c r="M327" s="22" t="str">
        <f>IF(AND(ISNUMBER(M328),ISNUMBER(M329),ISNUMBER(M330)), (M328+M329)/M330, "")</f>
        <v/>
      </c>
      <c r="N327" s="13"/>
      <c r="O327" s="13"/>
      <c r="P327" s="15"/>
      <c r="Q327" s="15"/>
      <c r="R327" s="15"/>
      <c r="S327" s="15"/>
    </row>
    <row r="328" spans="1:19">
      <c r="A328" s="18" t="s">
        <v>647</v>
      </c>
      <c r="B328" s="19" t="s">
        <v>648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20"/>
      <c r="N328" s="13"/>
      <c r="O328" s="13"/>
      <c r="P328" s="13"/>
      <c r="Q328" s="15"/>
      <c r="R328" s="15"/>
      <c r="S328" s="15"/>
    </row>
    <row r="329" spans="1:19">
      <c r="A329" s="18" t="s">
        <v>649</v>
      </c>
      <c r="B329" s="19" t="s">
        <v>650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20"/>
      <c r="N329" s="13"/>
      <c r="O329" s="13"/>
      <c r="P329" s="13"/>
      <c r="Q329" s="15"/>
      <c r="R329" s="15"/>
      <c r="S329" s="15"/>
    </row>
    <row r="330" spans="1:19">
      <c r="A330" s="18" t="s">
        <v>651</v>
      </c>
      <c r="B330" s="19" t="s">
        <v>640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20"/>
      <c r="N330" s="13"/>
      <c r="O330" s="13"/>
      <c r="P330" s="13"/>
      <c r="Q330" s="15"/>
      <c r="R330" s="15"/>
      <c r="S330" s="15"/>
    </row>
    <row r="331" spans="1:19">
      <c r="A331" s="10" t="s">
        <v>652</v>
      </c>
      <c r="B331" s="11" t="s">
        <v>653</v>
      </c>
      <c r="C331" s="21"/>
      <c r="D331" s="21"/>
      <c r="E331" s="13"/>
      <c r="F331" s="13"/>
      <c r="G331" s="13"/>
      <c r="H331" s="13"/>
      <c r="I331" s="13"/>
      <c r="J331" s="13"/>
      <c r="K331" s="13"/>
      <c r="L331" s="13"/>
      <c r="M331" s="22" t="str">
        <f>IF(AND(ISNUMBER(M332),ISNUMBER(M333)), M332/M333, "")</f>
        <v/>
      </c>
      <c r="N331" s="13"/>
      <c r="O331" s="13"/>
      <c r="P331" s="15"/>
      <c r="Q331" s="15"/>
      <c r="R331" s="15"/>
      <c r="S331" s="15"/>
    </row>
    <row r="332" spans="1:19">
      <c r="A332" s="18" t="s">
        <v>654</v>
      </c>
      <c r="B332" s="19" t="s">
        <v>655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33"/>
      <c r="N332" s="13"/>
      <c r="O332" s="13"/>
      <c r="P332" s="13"/>
      <c r="Q332" s="15"/>
      <c r="R332" s="15"/>
      <c r="S332" s="15"/>
    </row>
    <row r="333" spans="1:19">
      <c r="A333" s="18" t="s">
        <v>656</v>
      </c>
      <c r="B333" s="19" t="s">
        <v>657</v>
      </c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33"/>
      <c r="N333" s="13"/>
      <c r="O333" s="13"/>
      <c r="P333" s="13"/>
      <c r="Q333" s="15"/>
      <c r="R333" s="15"/>
      <c r="S333" s="15"/>
    </row>
    <row r="334" spans="1:19">
      <c r="A334" s="10" t="s">
        <v>658</v>
      </c>
      <c r="B334" s="11" t="s">
        <v>659</v>
      </c>
      <c r="C334" s="21"/>
      <c r="D334" s="21"/>
      <c r="E334" s="13"/>
      <c r="F334" s="13"/>
      <c r="G334" s="13"/>
      <c r="H334" s="13"/>
      <c r="I334" s="13"/>
      <c r="J334" s="13"/>
      <c r="K334" s="13"/>
      <c r="L334" s="13"/>
      <c r="M334" s="22" t="str">
        <f>IF(AND(ISNUMBER(M335),ISNUMBER(M336)), M335/M336, "")</f>
        <v/>
      </c>
      <c r="N334" s="13"/>
      <c r="O334" s="13"/>
      <c r="P334" s="15"/>
      <c r="Q334" s="15"/>
      <c r="R334" s="15"/>
      <c r="S334" s="15"/>
    </row>
    <row r="335" spans="1:19" ht="38.25">
      <c r="A335" s="18" t="s">
        <v>660</v>
      </c>
      <c r="B335" s="19" t="s">
        <v>661</v>
      </c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20"/>
      <c r="N335" s="13"/>
      <c r="O335" s="13"/>
      <c r="P335" s="13"/>
      <c r="Q335" s="15"/>
      <c r="R335" s="15"/>
      <c r="S335" s="15"/>
    </row>
    <row r="336" spans="1:19">
      <c r="A336" s="18" t="s">
        <v>662</v>
      </c>
      <c r="B336" s="19" t="s">
        <v>663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20"/>
      <c r="N336" s="13"/>
      <c r="O336" s="13"/>
      <c r="P336" s="13"/>
      <c r="Q336" s="15"/>
      <c r="R336" s="15"/>
      <c r="S336" s="15"/>
    </row>
    <row r="337" spans="1:19" ht="25.5">
      <c r="A337" s="10" t="s">
        <v>664</v>
      </c>
      <c r="B337" s="11" t="s">
        <v>665</v>
      </c>
      <c r="C337" s="21"/>
      <c r="D337" s="21"/>
      <c r="E337" s="13"/>
      <c r="F337" s="13"/>
      <c r="G337" s="13"/>
      <c r="H337" s="13"/>
      <c r="I337" s="13"/>
      <c r="J337" s="13"/>
      <c r="K337" s="13"/>
      <c r="L337" s="13"/>
      <c r="M337" s="22" t="str">
        <f>IF(AND(ISNUMBER(M338),ISNUMBER(M339)), M338/M339, "")</f>
        <v/>
      </c>
      <c r="N337" s="13"/>
      <c r="O337" s="13"/>
      <c r="P337" s="15"/>
      <c r="Q337" s="15"/>
      <c r="R337" s="15"/>
      <c r="S337" s="15"/>
    </row>
    <row r="338" spans="1:19">
      <c r="A338" s="18" t="s">
        <v>666</v>
      </c>
      <c r="B338" s="19" t="s">
        <v>667</v>
      </c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20"/>
      <c r="N338" s="13"/>
      <c r="O338" s="13"/>
      <c r="P338" s="13"/>
      <c r="Q338" s="15"/>
      <c r="R338" s="15"/>
      <c r="S338" s="15"/>
    </row>
    <row r="339" spans="1:19">
      <c r="A339" s="18" t="s">
        <v>668</v>
      </c>
      <c r="B339" s="19" t="s">
        <v>137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20"/>
      <c r="N339" s="13"/>
      <c r="O339" s="13"/>
      <c r="P339" s="13"/>
      <c r="Q339" s="15"/>
      <c r="R339" s="15"/>
      <c r="S339" s="15"/>
    </row>
    <row r="340" spans="1:19" ht="25.5">
      <c r="A340" s="10" t="s">
        <v>669</v>
      </c>
      <c r="B340" s="11" t="s">
        <v>670</v>
      </c>
      <c r="C340" s="21"/>
      <c r="D340" s="21"/>
      <c r="E340" s="13"/>
      <c r="F340" s="13"/>
      <c r="G340" s="13"/>
      <c r="H340" s="13"/>
      <c r="I340" s="13"/>
      <c r="J340" s="13"/>
      <c r="K340" s="13"/>
      <c r="L340" s="13"/>
      <c r="M340" s="22" t="str">
        <f>IF(AND(ISNUMBER(M341),ISNUMBER(M342),ISNUMBER(M343)), M341/(M342*M343), "")</f>
        <v/>
      </c>
      <c r="N340" s="13"/>
      <c r="O340" s="13"/>
      <c r="P340" s="15"/>
      <c r="Q340" s="15"/>
      <c r="R340" s="15"/>
      <c r="S340" s="15"/>
    </row>
    <row r="341" spans="1:19" ht="25.5">
      <c r="A341" s="18" t="s">
        <v>671</v>
      </c>
      <c r="B341" s="19" t="s">
        <v>672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20"/>
      <c r="N341" s="13"/>
      <c r="O341" s="13"/>
      <c r="P341" s="13"/>
      <c r="Q341" s="15"/>
      <c r="R341" s="15"/>
      <c r="S341" s="15"/>
    </row>
    <row r="342" spans="1:19">
      <c r="A342" s="18" t="s">
        <v>673</v>
      </c>
      <c r="B342" s="19" t="s">
        <v>674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20"/>
      <c r="N342" s="13"/>
      <c r="O342" s="13"/>
      <c r="P342" s="13"/>
      <c r="Q342" s="15"/>
      <c r="R342" s="15"/>
      <c r="S342" s="15"/>
    </row>
    <row r="343" spans="1:19">
      <c r="A343" s="18" t="s">
        <v>675</v>
      </c>
      <c r="B343" s="19" t="s">
        <v>676</v>
      </c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20"/>
      <c r="N343" s="13"/>
      <c r="O343" s="13"/>
      <c r="P343" s="13"/>
      <c r="Q343" s="15"/>
      <c r="R343" s="15"/>
      <c r="S343" s="15"/>
    </row>
    <row r="344" spans="1:19">
      <c r="A344" s="10" t="s">
        <v>677</v>
      </c>
      <c r="B344" s="11" t="s">
        <v>678</v>
      </c>
      <c r="C344" s="12"/>
      <c r="D344" s="12"/>
      <c r="E344" s="13"/>
      <c r="F344" s="13"/>
      <c r="G344" s="13"/>
      <c r="H344" s="13"/>
      <c r="I344" s="13"/>
      <c r="J344" s="13"/>
      <c r="K344" s="13"/>
      <c r="L344" s="13"/>
      <c r="M344" s="14" t="str">
        <f>IF(AND(ISNUMBER(M345),ISNUMBER(M346),ISNUMBER(M347)), (M345+M346)/M347*10000, "")</f>
        <v/>
      </c>
      <c r="N344" s="13"/>
      <c r="O344" s="13"/>
      <c r="P344" s="15"/>
      <c r="Q344" s="15"/>
      <c r="R344" s="15"/>
      <c r="S344" s="15"/>
    </row>
    <row r="345" spans="1:19">
      <c r="A345" s="18" t="s">
        <v>679</v>
      </c>
      <c r="B345" s="19" t="s">
        <v>680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20"/>
      <c r="N345" s="13"/>
      <c r="O345" s="13"/>
      <c r="P345" s="13"/>
      <c r="Q345" s="15"/>
      <c r="R345" s="15"/>
      <c r="S345" s="15"/>
    </row>
    <row r="346" spans="1:19">
      <c r="A346" s="18" t="s">
        <v>681</v>
      </c>
      <c r="B346" s="19" t="s">
        <v>682</v>
      </c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33"/>
      <c r="N346" s="13"/>
      <c r="O346" s="13"/>
      <c r="P346" s="13"/>
      <c r="Q346" s="15"/>
      <c r="R346" s="15"/>
      <c r="S346" s="15"/>
    </row>
    <row r="347" spans="1:19">
      <c r="A347" s="18" t="s">
        <v>683</v>
      </c>
      <c r="B347" s="19" t="s">
        <v>684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20"/>
      <c r="N347" s="13"/>
      <c r="O347" s="13"/>
      <c r="P347" s="13"/>
      <c r="Q347" s="15"/>
      <c r="R347" s="15"/>
      <c r="S347" s="15"/>
    </row>
    <row r="348" spans="1:19">
      <c r="A348" s="10" t="s">
        <v>685</v>
      </c>
      <c r="B348" s="11" t="s">
        <v>686</v>
      </c>
      <c r="C348" s="21"/>
      <c r="D348" s="21"/>
      <c r="E348" s="13"/>
      <c r="F348" s="13"/>
      <c r="G348" s="13"/>
      <c r="H348" s="13"/>
      <c r="I348" s="13"/>
      <c r="J348" s="13"/>
      <c r="K348" s="13"/>
      <c r="L348" s="13"/>
      <c r="M348" s="22" t="str">
        <f>IF(AND(ISNUMBER(M349),ISNUMBER(M350),ISNUMBER(M351)), M349/(M350*M351), "")</f>
        <v/>
      </c>
      <c r="N348" s="13"/>
      <c r="O348" s="13"/>
      <c r="P348" s="15"/>
      <c r="Q348" s="15"/>
      <c r="R348" s="15"/>
      <c r="S348" s="15"/>
    </row>
    <row r="349" spans="1:19">
      <c r="A349" s="18" t="s">
        <v>687</v>
      </c>
      <c r="B349" s="19" t="s">
        <v>688</v>
      </c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20"/>
      <c r="N349" s="13"/>
      <c r="O349" s="13"/>
      <c r="P349" s="13"/>
      <c r="Q349" s="15"/>
      <c r="R349" s="15"/>
      <c r="S349" s="15"/>
    </row>
    <row r="350" spans="1:19">
      <c r="A350" s="18" t="s">
        <v>689</v>
      </c>
      <c r="B350" s="19" t="s">
        <v>690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20"/>
      <c r="N350" s="13"/>
      <c r="O350" s="13"/>
      <c r="P350" s="13"/>
      <c r="Q350" s="15"/>
      <c r="R350" s="15"/>
      <c r="S350" s="15"/>
    </row>
    <row r="351" spans="1:19">
      <c r="A351" s="18" t="s">
        <v>691</v>
      </c>
      <c r="B351" s="19" t="s">
        <v>692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20"/>
      <c r="N351" s="13"/>
      <c r="O351" s="13"/>
      <c r="P351" s="13"/>
      <c r="Q351" s="15"/>
      <c r="R351" s="15"/>
      <c r="S351" s="15"/>
    </row>
    <row r="352" spans="1:19">
      <c r="A352" s="10" t="s">
        <v>693</v>
      </c>
      <c r="B352" s="11" t="s">
        <v>694</v>
      </c>
      <c r="C352" s="34"/>
      <c r="D352" s="34"/>
      <c r="E352" s="13"/>
      <c r="F352" s="13"/>
      <c r="G352" s="13"/>
      <c r="H352" s="13"/>
      <c r="I352" s="13"/>
      <c r="J352" s="13"/>
      <c r="K352" s="13"/>
      <c r="L352" s="13"/>
      <c r="M352" s="36" t="str">
        <f>IF(ISNUMBER(M353), M353, "")</f>
        <v/>
      </c>
      <c r="N352" s="13"/>
      <c r="O352" s="13"/>
      <c r="P352" s="15"/>
      <c r="Q352" s="15"/>
      <c r="R352" s="15"/>
      <c r="S352" s="15"/>
    </row>
    <row r="353" spans="1:19">
      <c r="A353" s="18" t="s">
        <v>695</v>
      </c>
      <c r="B353" s="19" t="s">
        <v>696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20"/>
      <c r="N353" s="13"/>
      <c r="O353" s="13"/>
      <c r="P353" s="13"/>
      <c r="Q353" s="15"/>
      <c r="R353" s="15"/>
      <c r="S353" s="15"/>
    </row>
    <row r="354" spans="1:19">
      <c r="A354" s="10" t="s">
        <v>697</v>
      </c>
      <c r="B354" s="11" t="s">
        <v>698</v>
      </c>
      <c r="C354" s="21"/>
      <c r="D354" s="21"/>
      <c r="E354" s="13"/>
      <c r="F354" s="13"/>
      <c r="G354" s="13"/>
      <c r="H354" s="13"/>
      <c r="I354" s="13"/>
      <c r="J354" s="13"/>
      <c r="K354" s="13"/>
      <c r="L354" s="13"/>
      <c r="M354" s="22" t="str">
        <f>IF(AND(ISNUMBER(M355),ISNUMBER(M356)), M355/M356, "")</f>
        <v/>
      </c>
      <c r="N354" s="13"/>
      <c r="O354" s="13"/>
      <c r="P354" s="15"/>
      <c r="Q354" s="15"/>
      <c r="R354" s="15"/>
      <c r="S354" s="15"/>
    </row>
    <row r="355" spans="1:19">
      <c r="A355" s="18" t="s">
        <v>699</v>
      </c>
      <c r="B355" s="19" t="s">
        <v>700</v>
      </c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33"/>
      <c r="N355" s="13"/>
      <c r="O355" s="13"/>
      <c r="P355" s="13"/>
      <c r="Q355" s="15"/>
      <c r="R355" s="15"/>
      <c r="S355" s="15"/>
    </row>
    <row r="356" spans="1:19">
      <c r="A356" s="18" t="s">
        <v>701</v>
      </c>
      <c r="B356" s="19" t="s">
        <v>702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33"/>
      <c r="N356" s="13"/>
      <c r="O356" s="13"/>
      <c r="P356" s="13"/>
      <c r="Q356" s="15"/>
      <c r="R356" s="15"/>
      <c r="S356" s="15"/>
    </row>
    <row r="357" spans="1:19" ht="25.5">
      <c r="A357" s="10" t="s">
        <v>703</v>
      </c>
      <c r="B357" s="11" t="s">
        <v>704</v>
      </c>
      <c r="C357" s="21"/>
      <c r="D357" s="21"/>
      <c r="E357" s="13"/>
      <c r="F357" s="13"/>
      <c r="G357" s="13"/>
      <c r="H357" s="13"/>
      <c r="I357" s="13"/>
      <c r="J357" s="13"/>
      <c r="K357" s="13"/>
      <c r="L357" s="13"/>
      <c r="M357" s="22" t="str">
        <f>IF(AND(ISNUMBER(M358),ISNUMBER(M359),ISNUMBER(M360)), M358/(M359-M360), "")</f>
        <v/>
      </c>
      <c r="N357" s="13"/>
      <c r="O357" s="13"/>
      <c r="P357" s="15"/>
      <c r="Q357" s="15"/>
      <c r="R357" s="15"/>
      <c r="S357" s="15"/>
    </row>
    <row r="358" spans="1:19" ht="25.5">
      <c r="A358" s="18" t="s">
        <v>705</v>
      </c>
      <c r="B358" s="19" t="s">
        <v>706</v>
      </c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33"/>
      <c r="N358" s="13"/>
      <c r="O358" s="13"/>
      <c r="P358" s="13"/>
      <c r="Q358" s="15"/>
      <c r="R358" s="15"/>
      <c r="S358" s="15"/>
    </row>
    <row r="359" spans="1:19">
      <c r="A359" s="18" t="s">
        <v>707</v>
      </c>
      <c r="B359" s="19" t="s">
        <v>708</v>
      </c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33"/>
      <c r="N359" s="13"/>
      <c r="O359" s="13"/>
      <c r="P359" s="13"/>
      <c r="Q359" s="15"/>
      <c r="R359" s="15"/>
      <c r="S359" s="15"/>
    </row>
    <row r="360" spans="1:19">
      <c r="A360" s="18" t="s">
        <v>709</v>
      </c>
      <c r="B360" s="19" t="s">
        <v>710</v>
      </c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33"/>
      <c r="N360" s="13"/>
      <c r="O360" s="13"/>
      <c r="P360" s="13"/>
      <c r="Q360" s="15"/>
      <c r="R360" s="15"/>
      <c r="S360" s="15"/>
    </row>
    <row r="361" spans="1:19">
      <c r="A361" s="10" t="s">
        <v>711</v>
      </c>
      <c r="B361" s="11" t="s">
        <v>712</v>
      </c>
      <c r="C361" s="21"/>
      <c r="D361" s="21"/>
      <c r="E361" s="13"/>
      <c r="F361" s="13"/>
      <c r="G361" s="13"/>
      <c r="H361" s="13"/>
      <c r="I361" s="13"/>
      <c r="J361" s="13"/>
      <c r="K361" s="13"/>
      <c r="L361" s="13"/>
      <c r="M361" s="22" t="str">
        <f>IF(AND(ISNUMBER(M362),ISNUMBER(M363)), (M362-M363)/M363, "")</f>
        <v/>
      </c>
      <c r="N361" s="13"/>
      <c r="O361" s="13"/>
      <c r="P361" s="15"/>
      <c r="Q361" s="15"/>
      <c r="R361" s="15"/>
      <c r="S361" s="15"/>
    </row>
    <row r="362" spans="1:19">
      <c r="A362" s="18" t="s">
        <v>713</v>
      </c>
      <c r="B362" s="19" t="s">
        <v>714</v>
      </c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33"/>
      <c r="N362" s="13"/>
      <c r="O362" s="13"/>
      <c r="P362" s="13"/>
      <c r="Q362" s="15"/>
      <c r="R362" s="15"/>
      <c r="S362" s="15"/>
    </row>
    <row r="363" spans="1:19">
      <c r="A363" s="18" t="s">
        <v>715</v>
      </c>
      <c r="B363" s="19" t="s">
        <v>716</v>
      </c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33"/>
      <c r="N363" s="13"/>
      <c r="O363" s="13"/>
      <c r="P363" s="13"/>
      <c r="Q363" s="15"/>
      <c r="R363" s="15"/>
      <c r="S363" s="15"/>
    </row>
    <row r="364" spans="1:19">
      <c r="A364" s="10" t="s">
        <v>717</v>
      </c>
      <c r="B364" s="11" t="s">
        <v>718</v>
      </c>
      <c r="C364" s="21"/>
      <c r="D364" s="21"/>
      <c r="E364" s="13"/>
      <c r="F364" s="13"/>
      <c r="G364" s="13"/>
      <c r="H364" s="13"/>
      <c r="I364" s="13"/>
      <c r="J364" s="13"/>
      <c r="K364" s="13"/>
      <c r="L364" s="13"/>
      <c r="M364" s="22" t="str">
        <f>IF(AND(ISNUMBER(M365),ISNUMBER(M366)), (M365-M366)/M366, "")</f>
        <v/>
      </c>
      <c r="N364" s="13"/>
      <c r="O364" s="13"/>
      <c r="P364" s="15"/>
      <c r="Q364" s="15"/>
      <c r="R364" s="15"/>
      <c r="S364" s="15"/>
    </row>
    <row r="365" spans="1:19">
      <c r="A365" s="18" t="s">
        <v>719</v>
      </c>
      <c r="B365" s="19" t="s">
        <v>720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33"/>
      <c r="N365" s="13"/>
      <c r="O365" s="13"/>
      <c r="P365" s="13"/>
      <c r="Q365" s="15"/>
      <c r="R365" s="15"/>
      <c r="S365" s="15"/>
    </row>
    <row r="366" spans="1:19">
      <c r="A366" s="18" t="s">
        <v>721</v>
      </c>
      <c r="B366" s="19" t="s">
        <v>722</v>
      </c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33"/>
      <c r="N366" s="13"/>
      <c r="O366" s="13"/>
      <c r="P366" s="13"/>
      <c r="Q366" s="15"/>
      <c r="R366" s="15"/>
      <c r="S366" s="15"/>
    </row>
    <row r="367" spans="1:19">
      <c r="A367" s="10" t="s">
        <v>723</v>
      </c>
      <c r="B367" s="11" t="s">
        <v>724</v>
      </c>
      <c r="C367" s="21"/>
      <c r="D367" s="21"/>
      <c r="E367" s="13"/>
      <c r="F367" s="13"/>
      <c r="G367" s="13"/>
      <c r="H367" s="13"/>
      <c r="I367" s="13"/>
      <c r="J367" s="13"/>
      <c r="K367" s="13"/>
      <c r="L367" s="13"/>
      <c r="M367" s="22" t="str">
        <f>IF(AND(ISNUMBER(M368),ISNUMBER(M369),ISNUMBER(M370)), (M368+M369)/M370, "")</f>
        <v/>
      </c>
      <c r="N367" s="13"/>
      <c r="O367" s="13"/>
      <c r="P367" s="15"/>
      <c r="Q367" s="15"/>
      <c r="R367" s="15"/>
      <c r="S367" s="15"/>
    </row>
    <row r="368" spans="1:19">
      <c r="A368" s="18" t="s">
        <v>725</v>
      </c>
      <c r="B368" s="19" t="s">
        <v>726</v>
      </c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33"/>
      <c r="N368" s="13"/>
      <c r="O368" s="13"/>
      <c r="P368" s="13"/>
      <c r="Q368" s="15"/>
      <c r="R368" s="15"/>
      <c r="S368" s="15"/>
    </row>
    <row r="369" spans="1:19">
      <c r="A369" s="18" t="s">
        <v>727</v>
      </c>
      <c r="B369" s="19" t="s">
        <v>728</v>
      </c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33"/>
      <c r="N369" s="13"/>
      <c r="O369" s="13"/>
      <c r="P369" s="13"/>
      <c r="Q369" s="15"/>
      <c r="R369" s="15"/>
      <c r="S369" s="15"/>
    </row>
    <row r="370" spans="1:19">
      <c r="A370" s="18" t="s">
        <v>729</v>
      </c>
      <c r="B370" s="19" t="s">
        <v>730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33"/>
      <c r="N370" s="13"/>
      <c r="O370" s="13"/>
      <c r="P370" s="13"/>
      <c r="Q370" s="15"/>
      <c r="R370" s="15"/>
      <c r="S370" s="15"/>
    </row>
    <row r="371" spans="1:19">
      <c r="A371" s="10" t="s">
        <v>731</v>
      </c>
      <c r="B371" s="11" t="s">
        <v>732</v>
      </c>
      <c r="C371" s="21"/>
      <c r="D371" s="21"/>
      <c r="E371" s="13"/>
      <c r="F371" s="13"/>
      <c r="G371" s="13"/>
      <c r="H371" s="13"/>
      <c r="I371" s="13"/>
      <c r="J371" s="13"/>
      <c r="K371" s="13"/>
      <c r="L371" s="13"/>
      <c r="M371" s="22" t="str">
        <f>IF(AND(ISNUMBER(M372),ISNUMBER(M373)), M372/M373, "")</f>
        <v/>
      </c>
      <c r="N371" s="13"/>
      <c r="O371" s="13"/>
      <c r="P371" s="15"/>
      <c r="Q371" s="15"/>
      <c r="R371" s="15"/>
      <c r="S371" s="15"/>
    </row>
    <row r="372" spans="1:19">
      <c r="A372" s="18" t="s">
        <v>733</v>
      </c>
      <c r="B372" s="19" t="s">
        <v>734</v>
      </c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33"/>
      <c r="N372" s="13"/>
      <c r="O372" s="13"/>
      <c r="P372" s="13"/>
      <c r="Q372" s="15"/>
      <c r="R372" s="15"/>
      <c r="S372" s="15"/>
    </row>
    <row r="373" spans="1:19">
      <c r="A373" s="18" t="s">
        <v>735</v>
      </c>
      <c r="B373" s="19" t="s">
        <v>730</v>
      </c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33"/>
      <c r="N373" s="13"/>
      <c r="O373" s="13"/>
      <c r="P373" s="13"/>
      <c r="Q373" s="15"/>
      <c r="R373" s="15"/>
      <c r="S373" s="15"/>
    </row>
    <row r="374" spans="1:19" ht="25.5">
      <c r="A374" s="10" t="s">
        <v>736</v>
      </c>
      <c r="B374" s="11" t="s">
        <v>737</v>
      </c>
      <c r="C374" s="21"/>
      <c r="D374" s="21"/>
      <c r="E374" s="13"/>
      <c r="F374" s="13"/>
      <c r="G374" s="13"/>
      <c r="H374" s="13"/>
      <c r="I374" s="13"/>
      <c r="J374" s="13"/>
      <c r="K374" s="13"/>
      <c r="L374" s="13"/>
      <c r="M374" s="22" t="str">
        <f>IF(AND(ISNUMBER(M375),ISNUMBER(M376),ISNUMBER(M377),ISNUMBER(M378)), (M375+M376-M377-M378)/(M377+M378), "")</f>
        <v/>
      </c>
      <c r="N374" s="13"/>
      <c r="O374" s="13"/>
      <c r="P374" s="15"/>
      <c r="Q374" s="15"/>
      <c r="R374" s="15"/>
      <c r="S374" s="15"/>
    </row>
    <row r="375" spans="1:19">
      <c r="A375" s="18" t="s">
        <v>738</v>
      </c>
      <c r="B375" s="19" t="s">
        <v>739</v>
      </c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33"/>
      <c r="N375" s="13"/>
      <c r="O375" s="13"/>
      <c r="P375" s="13"/>
      <c r="Q375" s="15"/>
      <c r="R375" s="15"/>
      <c r="S375" s="15"/>
    </row>
    <row r="376" spans="1:19">
      <c r="A376" s="18" t="s">
        <v>740</v>
      </c>
      <c r="B376" s="19" t="s">
        <v>741</v>
      </c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33"/>
      <c r="N376" s="13"/>
      <c r="O376" s="13"/>
      <c r="P376" s="13"/>
      <c r="Q376" s="15"/>
      <c r="R376" s="15"/>
      <c r="S376" s="15"/>
    </row>
    <row r="377" spans="1:19">
      <c r="A377" s="18" t="s">
        <v>742</v>
      </c>
      <c r="B377" s="19" t="s">
        <v>743</v>
      </c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33"/>
      <c r="N377" s="13"/>
      <c r="O377" s="13"/>
      <c r="P377" s="13"/>
      <c r="Q377" s="15"/>
      <c r="R377" s="15"/>
      <c r="S377" s="15"/>
    </row>
    <row r="378" spans="1:19">
      <c r="A378" s="18" t="s">
        <v>744</v>
      </c>
      <c r="B378" s="19" t="s">
        <v>745</v>
      </c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33"/>
      <c r="N378" s="13"/>
      <c r="O378" s="13"/>
      <c r="P378" s="13"/>
      <c r="Q378" s="15"/>
      <c r="R378" s="15"/>
      <c r="S378" s="15"/>
    </row>
    <row r="379" spans="1:19">
      <c r="A379" s="10" t="s">
        <v>746</v>
      </c>
      <c r="B379" s="11" t="s">
        <v>747</v>
      </c>
      <c r="C379" s="21"/>
      <c r="D379" s="21"/>
      <c r="E379" s="13"/>
      <c r="F379" s="13"/>
      <c r="G379" s="13"/>
      <c r="H379" s="13"/>
      <c r="I379" s="13"/>
      <c r="J379" s="13"/>
      <c r="K379" s="13"/>
      <c r="L379" s="13"/>
      <c r="M379" s="22" t="str">
        <f>IF(AND(ISNUMBER(M380),ISNUMBER(M381)), (M380-M381)/M381, "")</f>
        <v/>
      </c>
      <c r="N379" s="13"/>
      <c r="O379" s="13"/>
      <c r="P379" s="15"/>
      <c r="Q379" s="15"/>
      <c r="R379" s="15"/>
      <c r="S379" s="15"/>
    </row>
    <row r="380" spans="1:19">
      <c r="A380" s="18" t="s">
        <v>748</v>
      </c>
      <c r="B380" s="19" t="s">
        <v>749</v>
      </c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33"/>
      <c r="N380" s="13"/>
      <c r="O380" s="13"/>
      <c r="P380" s="13"/>
      <c r="Q380" s="15"/>
      <c r="R380" s="15"/>
      <c r="S380" s="15"/>
    </row>
    <row r="381" spans="1:19">
      <c r="A381" s="18" t="s">
        <v>750</v>
      </c>
      <c r="B381" s="19" t="s">
        <v>751</v>
      </c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33"/>
      <c r="N381" s="13"/>
      <c r="O381" s="13"/>
      <c r="P381" s="13"/>
      <c r="Q381" s="15"/>
      <c r="R381" s="15"/>
      <c r="S381" s="15"/>
    </row>
    <row r="382" spans="1:19">
      <c r="A382" s="10" t="s">
        <v>752</v>
      </c>
      <c r="B382" s="11" t="s">
        <v>753</v>
      </c>
      <c r="C382" s="21"/>
      <c r="D382" s="21"/>
      <c r="E382" s="13"/>
      <c r="F382" s="13"/>
      <c r="G382" s="13"/>
      <c r="H382" s="13"/>
      <c r="I382" s="13"/>
      <c r="J382" s="13"/>
      <c r="K382" s="13"/>
      <c r="L382" s="13"/>
      <c r="M382" s="22" t="str">
        <f>IF(AND(ISNUMBER(M383),ISNUMBER(M384)), (M383-M384)/M384, "")</f>
        <v/>
      </c>
      <c r="N382" s="13"/>
      <c r="O382" s="13"/>
      <c r="P382" s="15"/>
      <c r="Q382" s="15"/>
      <c r="R382" s="15"/>
      <c r="S382" s="15"/>
    </row>
    <row r="383" spans="1:19">
      <c r="A383" s="18" t="s">
        <v>754</v>
      </c>
      <c r="B383" s="19" t="s">
        <v>755</v>
      </c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33"/>
      <c r="N383" s="13"/>
      <c r="O383" s="13"/>
      <c r="P383" s="13"/>
      <c r="Q383" s="15"/>
      <c r="R383" s="15"/>
      <c r="S383" s="15"/>
    </row>
    <row r="384" spans="1:19">
      <c r="A384" s="18" t="s">
        <v>756</v>
      </c>
      <c r="B384" s="19" t="s">
        <v>757</v>
      </c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33"/>
      <c r="N384" s="13"/>
      <c r="O384" s="13"/>
      <c r="P384" s="13"/>
      <c r="Q384" s="15"/>
      <c r="R384" s="15"/>
      <c r="S384" s="15"/>
    </row>
    <row r="385" spans="1:19">
      <c r="A385" s="10" t="s">
        <v>758</v>
      </c>
      <c r="B385" s="11" t="s">
        <v>759</v>
      </c>
      <c r="C385" s="21"/>
      <c r="D385" s="21"/>
      <c r="E385" s="13"/>
      <c r="F385" s="13"/>
      <c r="G385" s="13"/>
      <c r="H385" s="13"/>
      <c r="I385" s="13"/>
      <c r="J385" s="13"/>
      <c r="K385" s="13"/>
      <c r="L385" s="13"/>
      <c r="M385" s="22" t="str">
        <f>IF(AND(ISNUMBER(M386),ISNUMBER(M387)), (M386-M387)/M386, "")</f>
        <v/>
      </c>
      <c r="N385" s="13"/>
      <c r="O385" s="13"/>
      <c r="P385" s="15"/>
      <c r="Q385" s="15"/>
      <c r="R385" s="15"/>
      <c r="S385" s="15"/>
    </row>
    <row r="386" spans="1:19">
      <c r="A386" s="18" t="s">
        <v>760</v>
      </c>
      <c r="B386" s="19" t="s">
        <v>761</v>
      </c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33"/>
      <c r="N386" s="13"/>
      <c r="O386" s="13"/>
      <c r="P386" s="13"/>
      <c r="Q386" s="15"/>
      <c r="R386" s="15"/>
      <c r="S386" s="15"/>
    </row>
    <row r="387" spans="1:19">
      <c r="A387" s="18" t="s">
        <v>762</v>
      </c>
      <c r="B387" s="19" t="s">
        <v>763</v>
      </c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33"/>
      <c r="N387" s="13"/>
      <c r="O387" s="13"/>
      <c r="P387" s="13"/>
      <c r="Q387" s="15"/>
      <c r="R387" s="15"/>
      <c r="S387" s="15"/>
    </row>
    <row r="388" spans="1:19">
      <c r="A388" s="10" t="s">
        <v>764</v>
      </c>
      <c r="B388" s="11" t="s">
        <v>765</v>
      </c>
      <c r="C388" s="21"/>
      <c r="D388" s="21"/>
      <c r="E388" s="13"/>
      <c r="F388" s="13"/>
      <c r="G388" s="13"/>
      <c r="H388" s="13"/>
      <c r="I388" s="13"/>
      <c r="J388" s="13"/>
      <c r="K388" s="13"/>
      <c r="L388" s="13"/>
      <c r="M388" s="22" t="str">
        <f>IF(AND(ISNUMBER(M389),ISNUMBER(M390)), (M389-M390)/M390, "")</f>
        <v/>
      </c>
      <c r="N388" s="13"/>
      <c r="O388" s="13"/>
      <c r="P388" s="15"/>
      <c r="Q388" s="15"/>
      <c r="R388" s="15"/>
      <c r="S388" s="15"/>
    </row>
    <row r="389" spans="1:19">
      <c r="A389" s="18" t="s">
        <v>766</v>
      </c>
      <c r="B389" s="19" t="s">
        <v>767</v>
      </c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33"/>
      <c r="N389" s="13"/>
      <c r="O389" s="13"/>
      <c r="P389" s="13"/>
      <c r="Q389" s="15"/>
      <c r="R389" s="15"/>
      <c r="S389" s="15"/>
    </row>
    <row r="390" spans="1:19">
      <c r="A390" s="18" t="s">
        <v>768</v>
      </c>
      <c r="B390" s="19" t="s">
        <v>769</v>
      </c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33"/>
      <c r="N390" s="13"/>
      <c r="O390" s="13"/>
      <c r="P390" s="13"/>
      <c r="Q390" s="15"/>
      <c r="R390" s="15"/>
      <c r="S390" s="15"/>
    </row>
    <row r="391" spans="1:19">
      <c r="A391" s="10" t="s">
        <v>770</v>
      </c>
      <c r="B391" s="11" t="s">
        <v>771</v>
      </c>
      <c r="C391" s="21"/>
      <c r="D391" s="21"/>
      <c r="E391" s="13"/>
      <c r="F391" s="13"/>
      <c r="G391" s="13"/>
      <c r="H391" s="13"/>
      <c r="I391" s="13"/>
      <c r="J391" s="13"/>
      <c r="K391" s="13"/>
      <c r="L391" s="13"/>
      <c r="M391" s="22" t="str">
        <f>IF(AND(ISNUMBER(M392),ISNUMBER(M393)), (M392-M393)/M392, "")</f>
        <v/>
      </c>
      <c r="N391" s="13"/>
      <c r="O391" s="13"/>
      <c r="P391" s="15"/>
      <c r="Q391" s="15"/>
      <c r="R391" s="15"/>
      <c r="S391" s="15"/>
    </row>
    <row r="392" spans="1:19">
      <c r="A392" s="18" t="s">
        <v>772</v>
      </c>
      <c r="B392" s="19" t="s">
        <v>708</v>
      </c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33"/>
      <c r="N392" s="13"/>
      <c r="O392" s="13"/>
      <c r="P392" s="13"/>
      <c r="Q392" s="15"/>
      <c r="R392" s="15"/>
      <c r="S392" s="15"/>
    </row>
    <row r="393" spans="1:19">
      <c r="A393" s="18" t="s">
        <v>773</v>
      </c>
      <c r="B393" s="19" t="s">
        <v>730</v>
      </c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33"/>
      <c r="N393" s="13"/>
      <c r="O393" s="13"/>
      <c r="P393" s="13"/>
      <c r="Q393" s="15"/>
      <c r="R393" s="15"/>
      <c r="S393" s="15"/>
    </row>
    <row r="394" spans="1:19" ht="60">
      <c r="A394" s="8" t="s">
        <v>12</v>
      </c>
      <c r="B394" s="8" t="s">
        <v>13</v>
      </c>
      <c r="C394" s="8" t="s">
        <v>14</v>
      </c>
      <c r="D394" s="8" t="s">
        <v>15</v>
      </c>
      <c r="E394" s="8" t="s">
        <v>16</v>
      </c>
      <c r="F394" s="8"/>
      <c r="G394" s="8"/>
      <c r="H394" s="8"/>
      <c r="I394" s="8"/>
      <c r="J394" s="8"/>
      <c r="K394" s="8"/>
      <c r="L394" s="8" t="s">
        <v>16</v>
      </c>
      <c r="M394" s="8" t="s">
        <v>443</v>
      </c>
      <c r="N394" s="8" t="s">
        <v>25</v>
      </c>
      <c r="O394" s="8" t="s">
        <v>26</v>
      </c>
      <c r="P394" s="8" t="s">
        <v>27</v>
      </c>
      <c r="Q394" s="8" t="s">
        <v>28</v>
      </c>
      <c r="R394" s="8" t="s">
        <v>29</v>
      </c>
      <c r="S394" s="8" t="s">
        <v>30</v>
      </c>
    </row>
    <row r="395" spans="1:19">
      <c r="A395" s="9" t="s">
        <v>774</v>
      </c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1:19">
      <c r="A396" s="10" t="s">
        <v>775</v>
      </c>
      <c r="B396" s="11" t="s">
        <v>776</v>
      </c>
      <c r="C396" s="34"/>
      <c r="D396" s="13"/>
      <c r="E396" s="13"/>
      <c r="F396" s="13"/>
      <c r="G396" s="13"/>
      <c r="H396" s="13"/>
      <c r="I396" s="13"/>
      <c r="J396" s="13"/>
      <c r="K396" s="13"/>
      <c r="L396" s="13"/>
      <c r="M396" s="20"/>
      <c r="N396" s="13"/>
      <c r="O396" s="13"/>
      <c r="P396" s="13"/>
      <c r="Q396" s="15"/>
      <c r="R396" s="15"/>
      <c r="S396" s="15"/>
    </row>
    <row r="397" spans="1:19">
      <c r="A397" s="10" t="s">
        <v>777</v>
      </c>
      <c r="B397" s="11" t="s">
        <v>778</v>
      </c>
      <c r="C397" s="34"/>
      <c r="D397" s="13"/>
      <c r="E397" s="13"/>
      <c r="F397" s="13"/>
      <c r="G397" s="13"/>
      <c r="H397" s="13"/>
      <c r="I397" s="13"/>
      <c r="J397" s="13"/>
      <c r="K397" s="13"/>
      <c r="L397" s="13"/>
      <c r="M397" s="20"/>
      <c r="N397" s="13"/>
      <c r="O397" s="13"/>
      <c r="P397" s="13"/>
      <c r="Q397" s="15"/>
      <c r="R397" s="15"/>
      <c r="S397" s="15"/>
    </row>
    <row r="398" spans="1:19">
      <c r="A398" s="10" t="s">
        <v>779</v>
      </c>
      <c r="B398" s="11" t="s">
        <v>780</v>
      </c>
      <c r="C398" s="34"/>
      <c r="D398" s="13"/>
      <c r="E398" s="13"/>
      <c r="F398" s="13"/>
      <c r="G398" s="13"/>
      <c r="H398" s="13"/>
      <c r="I398" s="13"/>
      <c r="J398" s="13"/>
      <c r="K398" s="13"/>
      <c r="L398" s="13"/>
      <c r="M398" s="20"/>
      <c r="N398" s="13"/>
      <c r="O398" s="13"/>
      <c r="P398" s="13"/>
      <c r="Q398" s="15"/>
      <c r="R398" s="15"/>
      <c r="S398" s="15"/>
    </row>
    <row r="399" spans="1:19">
      <c r="A399" s="10" t="s">
        <v>781</v>
      </c>
      <c r="B399" s="11" t="s">
        <v>782</v>
      </c>
      <c r="C399" s="34"/>
      <c r="D399" s="13"/>
      <c r="E399" s="13"/>
      <c r="F399" s="13"/>
      <c r="G399" s="13"/>
      <c r="H399" s="13"/>
      <c r="I399" s="13"/>
      <c r="J399" s="13"/>
      <c r="K399" s="13"/>
      <c r="L399" s="13"/>
      <c r="M399" s="20"/>
      <c r="N399" s="13"/>
      <c r="O399" s="13"/>
      <c r="P399" s="13"/>
      <c r="Q399" s="15"/>
      <c r="R399" s="15"/>
      <c r="S399" s="15"/>
    </row>
    <row r="400" spans="1:19">
      <c r="A400" s="10" t="s">
        <v>783</v>
      </c>
      <c r="B400" s="11" t="s">
        <v>784</v>
      </c>
      <c r="C400" s="34"/>
      <c r="D400" s="13"/>
      <c r="E400" s="13"/>
      <c r="F400" s="13"/>
      <c r="G400" s="13"/>
      <c r="H400" s="13"/>
      <c r="I400" s="13"/>
      <c r="J400" s="13"/>
      <c r="K400" s="13"/>
      <c r="L400" s="13"/>
      <c r="M400" s="20"/>
      <c r="N400" s="13"/>
      <c r="O400" s="13"/>
      <c r="P400" s="13"/>
      <c r="Q400" s="15"/>
      <c r="R400" s="15"/>
      <c r="S400" s="15"/>
    </row>
    <row r="401" spans="1:19">
      <c r="A401" s="10" t="s">
        <v>785</v>
      </c>
      <c r="B401" s="11" t="s">
        <v>786</v>
      </c>
      <c r="C401" s="34"/>
      <c r="D401" s="13"/>
      <c r="E401" s="13"/>
      <c r="F401" s="13"/>
      <c r="G401" s="13"/>
      <c r="H401" s="13"/>
      <c r="I401" s="13"/>
      <c r="J401" s="13"/>
      <c r="K401" s="13"/>
      <c r="L401" s="13"/>
      <c r="M401" s="20"/>
      <c r="N401" s="13"/>
      <c r="O401" s="13"/>
      <c r="P401" s="13"/>
      <c r="Q401" s="15"/>
      <c r="R401" s="15"/>
      <c r="S401" s="15"/>
    </row>
    <row r="402" spans="1:19">
      <c r="A402" s="10" t="s">
        <v>787</v>
      </c>
      <c r="B402" s="11" t="s">
        <v>788</v>
      </c>
      <c r="C402" s="34"/>
      <c r="D402" s="13"/>
      <c r="E402" s="13"/>
      <c r="F402" s="13"/>
      <c r="G402" s="13"/>
      <c r="H402" s="13"/>
      <c r="I402" s="13"/>
      <c r="J402" s="13"/>
      <c r="K402" s="13"/>
      <c r="L402" s="13"/>
      <c r="M402" s="20"/>
      <c r="N402" s="13"/>
      <c r="O402" s="13"/>
      <c r="P402" s="13"/>
      <c r="Q402" s="15"/>
      <c r="R402" s="15"/>
      <c r="S402" s="15"/>
    </row>
    <row r="403" spans="1:19">
      <c r="A403" s="10" t="s">
        <v>789</v>
      </c>
      <c r="B403" s="11" t="s">
        <v>790</v>
      </c>
      <c r="C403" s="34"/>
      <c r="D403" s="13"/>
      <c r="E403" s="13"/>
      <c r="F403" s="13"/>
      <c r="G403" s="13"/>
      <c r="H403" s="13"/>
      <c r="I403" s="13"/>
      <c r="J403" s="13"/>
      <c r="K403" s="13"/>
      <c r="L403" s="13"/>
      <c r="M403" s="20"/>
      <c r="N403" s="13"/>
      <c r="O403" s="13"/>
      <c r="P403" s="13"/>
      <c r="Q403" s="15"/>
      <c r="R403" s="15"/>
      <c r="S403" s="15"/>
    </row>
    <row r="404" spans="1:19">
      <c r="A404" s="10" t="s">
        <v>791</v>
      </c>
      <c r="B404" s="11" t="s">
        <v>792</v>
      </c>
      <c r="C404" s="34"/>
      <c r="D404" s="13"/>
      <c r="E404" s="13"/>
      <c r="F404" s="13"/>
      <c r="G404" s="13"/>
      <c r="H404" s="13"/>
      <c r="I404" s="13"/>
      <c r="J404" s="13"/>
      <c r="K404" s="13"/>
      <c r="L404" s="13"/>
      <c r="M404" s="20"/>
      <c r="N404" s="13"/>
      <c r="O404" s="13"/>
      <c r="P404" s="13"/>
      <c r="Q404" s="15"/>
      <c r="R404" s="15"/>
      <c r="S404" s="15"/>
    </row>
    <row r="405" spans="1:19">
      <c r="A405" s="10" t="s">
        <v>793</v>
      </c>
      <c r="B405" s="11" t="s">
        <v>794</v>
      </c>
      <c r="C405" s="34"/>
      <c r="D405" s="13"/>
      <c r="E405" s="13"/>
      <c r="F405" s="13"/>
      <c r="G405" s="13"/>
      <c r="H405" s="13"/>
      <c r="I405" s="13"/>
      <c r="J405" s="13"/>
      <c r="K405" s="13"/>
      <c r="L405" s="13"/>
      <c r="M405" s="20"/>
      <c r="N405" s="13"/>
      <c r="O405" s="13"/>
      <c r="P405" s="13"/>
      <c r="Q405" s="15"/>
      <c r="R405" s="15"/>
      <c r="S405" s="15"/>
    </row>
    <row r="406" spans="1:19">
      <c r="A406" s="10" t="s">
        <v>795</v>
      </c>
      <c r="B406" s="11" t="s">
        <v>796</v>
      </c>
      <c r="C406" s="34"/>
      <c r="D406" s="13"/>
      <c r="E406" s="13"/>
      <c r="F406" s="13"/>
      <c r="G406" s="13"/>
      <c r="H406" s="13"/>
      <c r="I406" s="13"/>
      <c r="J406" s="13"/>
      <c r="K406" s="13"/>
      <c r="L406" s="13"/>
      <c r="M406" s="20"/>
      <c r="N406" s="13"/>
      <c r="O406" s="13"/>
      <c r="P406" s="13"/>
      <c r="Q406" s="15"/>
      <c r="R406" s="15"/>
      <c r="S406" s="15"/>
    </row>
    <row r="407" spans="1:19">
      <c r="A407" s="10" t="s">
        <v>797</v>
      </c>
      <c r="B407" s="11" t="s">
        <v>798</v>
      </c>
      <c r="C407" s="34"/>
      <c r="D407" s="13"/>
      <c r="E407" s="13"/>
      <c r="F407" s="13"/>
      <c r="G407" s="13"/>
      <c r="H407" s="13"/>
      <c r="I407" s="13"/>
      <c r="J407" s="13"/>
      <c r="K407" s="13"/>
      <c r="L407" s="13"/>
      <c r="M407" s="20"/>
      <c r="N407" s="13"/>
      <c r="O407" s="13"/>
      <c r="P407" s="13"/>
      <c r="Q407" s="15"/>
      <c r="R407" s="15"/>
      <c r="S407" s="15"/>
    </row>
    <row r="408" spans="1:19">
      <c r="A408" s="10" t="s">
        <v>799</v>
      </c>
      <c r="B408" s="11" t="s">
        <v>800</v>
      </c>
      <c r="C408" s="34"/>
      <c r="D408" s="13"/>
      <c r="E408" s="13"/>
      <c r="F408" s="13"/>
      <c r="G408" s="13"/>
      <c r="H408" s="13"/>
      <c r="I408" s="13"/>
      <c r="J408" s="13"/>
      <c r="K408" s="13"/>
      <c r="L408" s="13"/>
      <c r="M408" s="20"/>
      <c r="N408" s="13"/>
      <c r="O408" s="13"/>
      <c r="P408" s="13"/>
      <c r="Q408" s="15"/>
      <c r="R408" s="15"/>
      <c r="S408" s="15"/>
    </row>
    <row r="409" spans="1:19">
      <c r="A409" s="10" t="s">
        <v>801</v>
      </c>
      <c r="B409" s="11" t="s">
        <v>802</v>
      </c>
      <c r="C409" s="34"/>
      <c r="D409" s="13"/>
      <c r="E409" s="13"/>
      <c r="F409" s="13"/>
      <c r="G409" s="13"/>
      <c r="H409" s="13"/>
      <c r="I409" s="13"/>
      <c r="J409" s="13"/>
      <c r="K409" s="13"/>
      <c r="L409" s="13"/>
      <c r="M409" s="20"/>
      <c r="N409" s="13"/>
      <c r="O409" s="13"/>
      <c r="P409" s="13"/>
      <c r="Q409" s="15"/>
      <c r="R409" s="15"/>
      <c r="S409" s="15"/>
    </row>
    <row r="410" spans="1:19">
      <c r="A410" s="10" t="s">
        <v>803</v>
      </c>
      <c r="B410" s="11" t="s">
        <v>804</v>
      </c>
      <c r="C410" s="38"/>
      <c r="D410" s="13"/>
      <c r="E410" s="13"/>
      <c r="F410" s="13"/>
      <c r="G410" s="13"/>
      <c r="H410" s="13"/>
      <c r="I410" s="13"/>
      <c r="J410" s="13"/>
      <c r="K410" s="13"/>
      <c r="L410" s="13"/>
      <c r="M410" s="39"/>
      <c r="N410" s="13"/>
      <c r="O410" s="13"/>
      <c r="P410" s="13"/>
      <c r="Q410" s="15"/>
      <c r="R410" s="15"/>
      <c r="S410" s="15"/>
    </row>
    <row r="411" spans="1:19" ht="25.5">
      <c r="A411" s="10" t="s">
        <v>805</v>
      </c>
      <c r="B411" s="11" t="s">
        <v>806</v>
      </c>
      <c r="C411" s="35"/>
      <c r="D411" s="13"/>
      <c r="E411" s="13"/>
      <c r="F411" s="13"/>
      <c r="G411" s="13"/>
      <c r="H411" s="13"/>
      <c r="I411" s="13"/>
      <c r="J411" s="13"/>
      <c r="K411" s="13"/>
      <c r="L411" s="13"/>
      <c r="M411" s="33"/>
      <c r="N411" s="13"/>
      <c r="O411" s="13"/>
      <c r="P411" s="13"/>
      <c r="Q411" s="15"/>
      <c r="R411" s="15"/>
      <c r="S411" s="15"/>
    </row>
    <row r="412" spans="1:19">
      <c r="A412" s="10" t="s">
        <v>807</v>
      </c>
      <c r="B412" s="11" t="s">
        <v>808</v>
      </c>
      <c r="C412" s="34"/>
      <c r="D412" s="13"/>
      <c r="E412" s="13"/>
      <c r="F412" s="13"/>
      <c r="G412" s="13"/>
      <c r="H412" s="13"/>
      <c r="I412" s="13"/>
      <c r="J412" s="13"/>
      <c r="K412" s="13"/>
      <c r="L412" s="13"/>
      <c r="M412" s="20"/>
      <c r="N412" s="13"/>
      <c r="O412" s="13"/>
      <c r="P412" s="13"/>
      <c r="Q412" s="15"/>
      <c r="R412" s="15"/>
      <c r="S412" s="15"/>
    </row>
    <row r="413" spans="1:19">
      <c r="A413" s="10" t="s">
        <v>809</v>
      </c>
      <c r="B413" s="11" t="s">
        <v>810</v>
      </c>
      <c r="C413" s="34"/>
      <c r="D413" s="13"/>
      <c r="E413" s="13"/>
      <c r="F413" s="13"/>
      <c r="G413" s="13"/>
      <c r="H413" s="13"/>
      <c r="I413" s="13"/>
      <c r="J413" s="13"/>
      <c r="K413" s="13"/>
      <c r="L413" s="13"/>
      <c r="M413" s="20"/>
      <c r="N413" s="13"/>
      <c r="O413" s="13"/>
      <c r="P413" s="13"/>
      <c r="Q413" s="15"/>
      <c r="R413" s="15"/>
      <c r="S413" s="15"/>
    </row>
    <row r="414" spans="1:19">
      <c r="A414" s="10" t="s">
        <v>811</v>
      </c>
      <c r="B414" s="11" t="s">
        <v>812</v>
      </c>
      <c r="C414" s="34"/>
      <c r="D414" s="13"/>
      <c r="E414" s="13"/>
      <c r="F414" s="13"/>
      <c r="G414" s="13"/>
      <c r="H414" s="13"/>
      <c r="I414" s="13"/>
      <c r="J414" s="13"/>
      <c r="K414" s="13"/>
      <c r="L414" s="13"/>
      <c r="M414" s="20"/>
      <c r="N414" s="13"/>
      <c r="O414" s="13"/>
      <c r="P414" s="13"/>
      <c r="Q414" s="15"/>
      <c r="R414" s="15"/>
      <c r="S414" s="15"/>
    </row>
    <row r="415" spans="1:19">
      <c r="A415" s="10" t="s">
        <v>813</v>
      </c>
      <c r="B415" s="11" t="s">
        <v>814</v>
      </c>
      <c r="C415" s="34"/>
      <c r="D415" s="13"/>
      <c r="E415" s="13"/>
      <c r="F415" s="13"/>
      <c r="G415" s="13"/>
      <c r="H415" s="13"/>
      <c r="I415" s="13"/>
      <c r="J415" s="13"/>
      <c r="K415" s="13"/>
      <c r="L415" s="13"/>
      <c r="M415" s="20"/>
      <c r="N415" s="13"/>
      <c r="O415" s="13"/>
      <c r="P415" s="13"/>
      <c r="Q415" s="15"/>
      <c r="R415" s="15"/>
      <c r="S415" s="15"/>
    </row>
    <row r="416" spans="1:19">
      <c r="A416" s="10" t="s">
        <v>815</v>
      </c>
      <c r="B416" s="11" t="s">
        <v>816</v>
      </c>
      <c r="C416" s="12"/>
      <c r="D416" s="13"/>
      <c r="E416" s="13"/>
      <c r="F416" s="13"/>
      <c r="G416" s="13"/>
      <c r="H416" s="13"/>
      <c r="I416" s="13"/>
      <c r="J416" s="13"/>
      <c r="K416" s="13"/>
      <c r="L416" s="13"/>
      <c r="M416" s="16"/>
      <c r="N416" s="13"/>
      <c r="O416" s="13"/>
      <c r="P416" s="13"/>
      <c r="Q416" s="15"/>
      <c r="R416" s="15"/>
      <c r="S416" s="15"/>
    </row>
    <row r="418" spans="2:10" ht="60" customHeight="1">
      <c r="B418" s="41" t="s">
        <v>817</v>
      </c>
      <c r="C418" s="47"/>
      <c r="D418" s="48"/>
      <c r="E418" s="49"/>
      <c r="G418" s="41" t="s">
        <v>818</v>
      </c>
      <c r="H418" s="47"/>
      <c r="I418" s="48"/>
      <c r="J418" s="49"/>
    </row>
  </sheetData>
  <sheetProtection algorithmName="SHA-512" hashValue="6uLM945zKysyj/VVKnrbeIDriHDSiOrawp87iBEOS4MNLuXVDug1Bh2itLabPpD4fMg1n5qZZxMr8m58MRdRLw==" saltValue="bPcbo5AvQCtVfq0TlXKQfg==" spinCount="100000" sheet="1"/>
  <mergeCells count="2">
    <mergeCell ref="C418:E418"/>
    <mergeCell ref="H418:J418"/>
  </mergeCells>
  <conditionalFormatting sqref="C10:M10">
    <cfRule type="dataBar" priority="1">
      <dataBar>
        <cfvo type="num" val="0"/>
        <cfvo type="num" val="1"/>
        <color rgb="FF228B22"/>
      </dataBar>
      <extLst>
        <ext xmlns:x14="http://schemas.microsoft.com/office/spreadsheetml/2009/9/main" uri="{B025F937-C7B1-47D3-B67F-A62EFF666E3E}">
          <x14:id>{00000000-000E-0000-0000-000001000000}</x14:id>
        </ext>
      </extLst>
    </cfRule>
  </conditionalFormatting>
  <dataValidations count="2">
    <dataValidation type="list" sqref="B3" xr:uid="{00000000-0002-0000-0000-000000000000}">
      <formula1>Lookups!Municipalities</formula1>
    </dataValidation>
    <dataValidation type="list" sqref="B4" xr:uid="{00000000-0002-0000-0000-000001000000}">
      <formula1>Lookups!Quarters</formula1>
    </dataValidation>
  </dataValidations>
  <pageMargins left="0.7" right="0.7" top="0.75" bottom="0.75" header="0.3" footer="0.3"/>
  <pageSetup scale="2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000000-000E-0000-0000-00000100000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C10:M10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/>
  </sheetViews>
  <sheetFormatPr defaultColWidth="8.85546875" defaultRowHeight="15"/>
  <sheetData>
    <row r="1" spans="1:2">
      <c r="A1" t="s">
        <v>819</v>
      </c>
      <c r="B1" t="s">
        <v>820</v>
      </c>
    </row>
    <row r="2" spans="1:2">
      <c r="A2" t="s">
        <v>821</v>
      </c>
      <c r="B2" t="s">
        <v>822</v>
      </c>
    </row>
    <row r="3" spans="1:2">
      <c r="A3" t="s">
        <v>823</v>
      </c>
      <c r="B3" t="s">
        <v>824</v>
      </c>
    </row>
    <row r="4" spans="1:2">
      <c r="A4" t="s">
        <v>825</v>
      </c>
      <c r="B4" t="s">
        <v>826</v>
      </c>
    </row>
    <row r="5" spans="1:2">
      <c r="B5" t="s">
        <v>827</v>
      </c>
    </row>
    <row r="6" spans="1:2">
      <c r="B6" t="s">
        <v>828</v>
      </c>
    </row>
    <row r="7" spans="1:2">
      <c r="B7" t="s">
        <v>829</v>
      </c>
    </row>
    <row r="8" spans="1:2">
      <c r="B8" t="s">
        <v>830</v>
      </c>
    </row>
    <row r="9" spans="1:2">
      <c r="B9" t="s">
        <v>831</v>
      </c>
    </row>
    <row r="10" spans="1:2">
      <c r="B10" t="s">
        <v>832</v>
      </c>
    </row>
    <row r="11" spans="1:2">
      <c r="B11" t="s">
        <v>833</v>
      </c>
    </row>
    <row r="12" spans="1:2">
      <c r="B12" t="s">
        <v>834</v>
      </c>
    </row>
    <row r="13" spans="1:2">
      <c r="B13" t="s">
        <v>835</v>
      </c>
    </row>
    <row r="14" spans="1:2">
      <c r="B14" t="s">
        <v>836</v>
      </c>
    </row>
    <row r="15" spans="1:2">
      <c r="B15" t="s">
        <v>837</v>
      </c>
    </row>
    <row r="16" spans="1:2">
      <c r="B16" t="s">
        <v>838</v>
      </c>
    </row>
    <row r="17" spans="2:2">
      <c r="B17" t="s">
        <v>839</v>
      </c>
    </row>
    <row r="18" spans="2:2">
      <c r="B18" t="s">
        <v>840</v>
      </c>
    </row>
    <row r="19" spans="2:2">
      <c r="B19" t="s">
        <v>841</v>
      </c>
    </row>
    <row r="20" spans="2:2">
      <c r="B20" t="s">
        <v>842</v>
      </c>
    </row>
    <row r="21" spans="2:2">
      <c r="B21" t="s">
        <v>843</v>
      </c>
    </row>
    <row r="22" spans="2:2">
      <c r="B22" t="s">
        <v>844</v>
      </c>
    </row>
    <row r="23" spans="2:2">
      <c r="B23" t="s">
        <v>845</v>
      </c>
    </row>
    <row r="24" spans="2:2">
      <c r="B24" t="s">
        <v>846</v>
      </c>
    </row>
    <row r="25" spans="2:2">
      <c r="B25" t="s">
        <v>847</v>
      </c>
    </row>
    <row r="26" spans="2:2">
      <c r="B26" t="s">
        <v>848</v>
      </c>
    </row>
    <row r="27" spans="2:2">
      <c r="B27" t="s">
        <v>849</v>
      </c>
    </row>
    <row r="28" spans="2:2">
      <c r="B28" t="s">
        <v>850</v>
      </c>
    </row>
    <row r="29" spans="2:2">
      <c r="B29" t="s">
        <v>851</v>
      </c>
    </row>
    <row r="30" spans="2:2">
      <c r="B30" t="s">
        <v>852</v>
      </c>
    </row>
    <row r="31" spans="2:2">
      <c r="B31" t="s">
        <v>853</v>
      </c>
    </row>
    <row r="32" spans="2:2">
      <c r="B32" t="s">
        <v>854</v>
      </c>
    </row>
    <row r="33" spans="2:2">
      <c r="B33" t="s">
        <v>855</v>
      </c>
    </row>
    <row r="34" spans="2:2">
      <c r="B34" t="s">
        <v>856</v>
      </c>
    </row>
    <row r="35" spans="2:2">
      <c r="B35" t="s">
        <v>857</v>
      </c>
    </row>
    <row r="36" spans="2:2">
      <c r="B36" t="s">
        <v>858</v>
      </c>
    </row>
    <row r="37" spans="2:2">
      <c r="B37" t="s">
        <v>859</v>
      </c>
    </row>
    <row r="38" spans="2:2">
      <c r="B38" t="s">
        <v>860</v>
      </c>
    </row>
    <row r="39" spans="2:2">
      <c r="B39" t="s">
        <v>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C88</vt:lpstr>
      <vt:lpstr>Lookups!Municipalities</vt:lpstr>
      <vt:lpstr>Lookups!Quarters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Senziwe  Manamela</dc:creator>
  <cp:lastModifiedBy>Senziwe  Manamela</cp:lastModifiedBy>
  <cp:lastPrinted>2026-01-05T06:38:36Z</cp:lastPrinted>
  <dcterms:created xsi:type="dcterms:W3CDTF">2025-10-01T10:16:21Z</dcterms:created>
  <dcterms:modified xsi:type="dcterms:W3CDTF">2026-02-09T12:09:00Z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6f4fcd-8401-41c8-bfac-a60235e9eb06_Enabled">
    <vt:lpwstr>true</vt:lpwstr>
  </property>
  <property fmtid="{D5CDD505-2E9C-101B-9397-08002B2CF9AE}" pid="3" name="MSIP_Label_616f4fcd-8401-41c8-bfac-a60235e9eb06_SetDate">
    <vt:lpwstr>2025-10-22T12:35:01Z</vt:lpwstr>
  </property>
  <property fmtid="{D5CDD505-2E9C-101B-9397-08002B2CF9AE}" pid="4" name="MSIP_Label_616f4fcd-8401-41c8-bfac-a60235e9eb06_Method">
    <vt:lpwstr>Privileged</vt:lpwstr>
  </property>
  <property fmtid="{D5CDD505-2E9C-101B-9397-08002B2CF9AE}" pid="5" name="MSIP_Label_616f4fcd-8401-41c8-bfac-a60235e9eb06_Name">
    <vt:lpwstr>General Information</vt:lpwstr>
  </property>
  <property fmtid="{D5CDD505-2E9C-101B-9397-08002B2CF9AE}" pid="6" name="MSIP_Label_616f4fcd-8401-41c8-bfac-a60235e9eb06_SiteId">
    <vt:lpwstr>96cb76fa-e95c-4b46-8af5-91bec5d808f2</vt:lpwstr>
  </property>
  <property fmtid="{D5CDD505-2E9C-101B-9397-08002B2CF9AE}" pid="7" name="MSIP_Label_616f4fcd-8401-41c8-bfac-a60235e9eb06_ActionId">
    <vt:lpwstr>f21bd1c6-914d-4538-b26a-d040f19f7e37</vt:lpwstr>
  </property>
  <property fmtid="{D5CDD505-2E9C-101B-9397-08002B2CF9AE}" pid="8" name="MSIP_Label_616f4fcd-8401-41c8-bfac-a60235e9eb06_ContentBits">
    <vt:lpwstr>0</vt:lpwstr>
  </property>
</Properties>
</file>